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ÔNG NGHIỆP\NAM 2022\THANH LY CAO SU\DAU GIA LAN 2\Tu van dau gia\Hop dong tu van dau gia\"/>
    </mc:Choice>
  </mc:AlternateContent>
  <bookViews>
    <workbookView xWindow="0" yWindow="0" windowWidth="28800" windowHeight="12435" activeTab="1"/>
  </bookViews>
  <sheets>
    <sheet name="PL BBTTHD" sheetId="1" r:id="rId1"/>
    <sheet name="PL HD" sheetId="2" r:id="rId2"/>
  </sheets>
  <definedNames>
    <definedName name="_xlnm.Print_Titles" localSheetId="0">'PL BBTTHD'!$6:$8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0" i="2" l="1"/>
  <c r="R9" i="2" s="1"/>
  <c r="F70" i="2"/>
  <c r="F9" i="2" s="1"/>
  <c r="AG69" i="2"/>
  <c r="AH69" i="2" s="1"/>
  <c r="U69" i="2"/>
  <c r="T69" i="2"/>
  <c r="R69" i="2"/>
  <c r="O69" i="2"/>
  <c r="M69" i="2"/>
  <c r="N69" i="2" s="1"/>
  <c r="K69" i="2"/>
  <c r="I69" i="2"/>
  <c r="J69" i="2" s="1"/>
  <c r="J70" i="2" s="1"/>
  <c r="J9" i="2" s="1"/>
  <c r="G69" i="2"/>
  <c r="W69" i="2" s="1"/>
  <c r="F69" i="2"/>
  <c r="E69" i="2"/>
  <c r="AH68" i="2"/>
  <c r="X68" i="2"/>
  <c r="W68" i="2"/>
  <c r="Q68" i="2"/>
  <c r="AH67" i="2"/>
  <c r="X67" i="2"/>
  <c r="W67" i="2"/>
  <c r="Q67" i="2"/>
  <c r="AH66" i="2"/>
  <c r="X66" i="2"/>
  <c r="W66" i="2"/>
  <c r="Q66" i="2"/>
  <c r="AH65" i="2"/>
  <c r="X65" i="2"/>
  <c r="W65" i="2"/>
  <c r="Q65" i="2"/>
  <c r="Q69" i="2" s="1"/>
  <c r="AH64" i="2"/>
  <c r="U64" i="2"/>
  <c r="T64" i="2"/>
  <c r="R64" i="2"/>
  <c r="O64" i="2"/>
  <c r="P64" i="2" s="1"/>
  <c r="M64" i="2"/>
  <c r="N64" i="2" s="1"/>
  <c r="K64" i="2"/>
  <c r="L64" i="2" s="1"/>
  <c r="I64" i="2"/>
  <c r="J64" i="2" s="1"/>
  <c r="G64" i="2"/>
  <c r="W64" i="2" s="1"/>
  <c r="F64" i="2"/>
  <c r="E64" i="2"/>
  <c r="AH63" i="2"/>
  <c r="X63" i="2"/>
  <c r="W63" i="2"/>
  <c r="Q63" i="2"/>
  <c r="AH62" i="2"/>
  <c r="X62" i="2"/>
  <c r="W62" i="2"/>
  <c r="Q62" i="2"/>
  <c r="AH61" i="2"/>
  <c r="X61" i="2"/>
  <c r="W61" i="2"/>
  <c r="Q61" i="2"/>
  <c r="AH60" i="2"/>
  <c r="X60" i="2"/>
  <c r="W60" i="2"/>
  <c r="Q60" i="2"/>
  <c r="AH59" i="2"/>
  <c r="X59" i="2"/>
  <c r="W59" i="2"/>
  <c r="Q59" i="2"/>
  <c r="AH58" i="2"/>
  <c r="X58" i="2"/>
  <c r="W58" i="2"/>
  <c r="Q58" i="2"/>
  <c r="Q64" i="2" s="1"/>
  <c r="AH57" i="2"/>
  <c r="U57" i="2"/>
  <c r="T57" i="2"/>
  <c r="R57" i="2"/>
  <c r="O57" i="2"/>
  <c r="P57" i="2" s="1"/>
  <c r="M57" i="2"/>
  <c r="N57" i="2" s="1"/>
  <c r="K57" i="2"/>
  <c r="L57" i="2" s="1"/>
  <c r="I57" i="2"/>
  <c r="J57" i="2" s="1"/>
  <c r="G57" i="2"/>
  <c r="W57" i="2" s="1"/>
  <c r="F57" i="2"/>
  <c r="E57" i="2"/>
  <c r="AH56" i="2"/>
  <c r="X56" i="2"/>
  <c r="W56" i="2"/>
  <c r="Q56" i="2"/>
  <c r="AH55" i="2"/>
  <c r="X55" i="2"/>
  <c r="W55" i="2"/>
  <c r="Q55" i="2"/>
  <c r="AH54" i="2"/>
  <c r="X54" i="2"/>
  <c r="W54" i="2"/>
  <c r="Q54" i="2"/>
  <c r="AH53" i="2"/>
  <c r="X53" i="2"/>
  <c r="W53" i="2"/>
  <c r="Q53" i="2"/>
  <c r="AH52" i="2"/>
  <c r="X52" i="2"/>
  <c r="W52" i="2"/>
  <c r="Q52" i="2"/>
  <c r="AH51" i="2"/>
  <c r="X51" i="2"/>
  <c r="W51" i="2"/>
  <c r="Q51" i="2"/>
  <c r="AH50" i="2"/>
  <c r="X50" i="2"/>
  <c r="W50" i="2"/>
  <c r="Q50" i="2"/>
  <c r="AH49" i="2"/>
  <c r="X49" i="2"/>
  <c r="W49" i="2"/>
  <c r="Q49" i="2"/>
  <c r="Q57" i="2" s="1"/>
  <c r="AH48" i="2"/>
  <c r="U48" i="2"/>
  <c r="T48" i="2"/>
  <c r="R48" i="2"/>
  <c r="O48" i="2"/>
  <c r="P48" i="2" s="1"/>
  <c r="M48" i="2"/>
  <c r="N48" i="2" s="1"/>
  <c r="K48" i="2"/>
  <c r="L48" i="2" s="1"/>
  <c r="J48" i="2"/>
  <c r="I48" i="2"/>
  <c r="G48" i="2"/>
  <c r="W48" i="2" s="1"/>
  <c r="F48" i="2"/>
  <c r="E48" i="2"/>
  <c r="AH47" i="2"/>
  <c r="X47" i="2"/>
  <c r="W47" i="2"/>
  <c r="Q47" i="2"/>
  <c r="AH46" i="2"/>
  <c r="X46" i="2"/>
  <c r="W46" i="2"/>
  <c r="Q46" i="2"/>
  <c r="AH45" i="2"/>
  <c r="X45" i="2"/>
  <c r="W45" i="2"/>
  <c r="Q45" i="2"/>
  <c r="AH44" i="2"/>
  <c r="X44" i="2"/>
  <c r="W44" i="2"/>
  <c r="Q44" i="2"/>
  <c r="AH43" i="2"/>
  <c r="X43" i="2"/>
  <c r="W43" i="2"/>
  <c r="Q43" i="2"/>
  <c r="AH42" i="2"/>
  <c r="X42" i="2"/>
  <c r="W42" i="2"/>
  <c r="Q42" i="2"/>
  <c r="AH41" i="2"/>
  <c r="X41" i="2"/>
  <c r="W41" i="2"/>
  <c r="Q41" i="2"/>
  <c r="AH40" i="2"/>
  <c r="X40" i="2"/>
  <c r="W40" i="2"/>
  <c r="Q40" i="2"/>
  <c r="AH39" i="2"/>
  <c r="X39" i="2"/>
  <c r="W39" i="2"/>
  <c r="Q39" i="2"/>
  <c r="AH38" i="2"/>
  <c r="X38" i="2"/>
  <c r="W38" i="2"/>
  <c r="Q38" i="2"/>
  <c r="AH37" i="2"/>
  <c r="X37" i="2"/>
  <c r="W37" i="2"/>
  <c r="Q37" i="2"/>
  <c r="AH36" i="2"/>
  <c r="X36" i="2"/>
  <c r="W36" i="2"/>
  <c r="Q36" i="2"/>
  <c r="AH35" i="2"/>
  <c r="X35" i="2"/>
  <c r="W35" i="2"/>
  <c r="Q35" i="2"/>
  <c r="AH34" i="2"/>
  <c r="X34" i="2"/>
  <c r="W34" i="2"/>
  <c r="Q34" i="2"/>
  <c r="AH33" i="2"/>
  <c r="X33" i="2"/>
  <c r="W33" i="2"/>
  <c r="Q33" i="2"/>
  <c r="Q48" i="2" s="1"/>
  <c r="AH32" i="2"/>
  <c r="U32" i="2"/>
  <c r="T32" i="2"/>
  <c r="R32" i="2"/>
  <c r="O32" i="2"/>
  <c r="P32" i="2" s="1"/>
  <c r="N32" i="2"/>
  <c r="M32" i="2"/>
  <c r="K32" i="2"/>
  <c r="L32" i="2" s="1"/>
  <c r="J32" i="2"/>
  <c r="I32" i="2"/>
  <c r="G32" i="2"/>
  <c r="W32" i="2" s="1"/>
  <c r="F32" i="2"/>
  <c r="E32" i="2"/>
  <c r="AH31" i="2"/>
  <c r="X31" i="2"/>
  <c r="W31" i="2"/>
  <c r="Q31" i="2"/>
  <c r="AH30" i="2"/>
  <c r="X30" i="2"/>
  <c r="W30" i="2"/>
  <c r="Q30" i="2"/>
  <c r="AH29" i="2"/>
  <c r="X29" i="2"/>
  <c r="W29" i="2"/>
  <c r="Q29" i="2"/>
  <c r="AH28" i="2"/>
  <c r="X28" i="2"/>
  <c r="W28" i="2"/>
  <c r="Q28" i="2"/>
  <c r="Q32" i="2" s="1"/>
  <c r="AH27" i="2"/>
  <c r="U27" i="2"/>
  <c r="T27" i="2"/>
  <c r="R27" i="2"/>
  <c r="O27" i="2"/>
  <c r="P27" i="2" s="1"/>
  <c r="N27" i="2"/>
  <c r="M27" i="2"/>
  <c r="K27" i="2"/>
  <c r="L27" i="2" s="1"/>
  <c r="J27" i="2"/>
  <c r="I27" i="2"/>
  <c r="G27" i="2"/>
  <c r="W27" i="2" s="1"/>
  <c r="F27" i="2"/>
  <c r="E27" i="2"/>
  <c r="AH26" i="2"/>
  <c r="X26" i="2"/>
  <c r="W26" i="2"/>
  <c r="Q26" i="2"/>
  <c r="AH25" i="2"/>
  <c r="X25" i="2"/>
  <c r="W25" i="2"/>
  <c r="Q25" i="2"/>
  <c r="AH24" i="2"/>
  <c r="X24" i="2"/>
  <c r="W24" i="2"/>
  <c r="Q24" i="2"/>
  <c r="AH23" i="2"/>
  <c r="X23" i="2"/>
  <c r="W23" i="2"/>
  <c r="Q23" i="2"/>
  <c r="AH22" i="2"/>
  <c r="X22" i="2"/>
  <c r="W22" i="2"/>
  <c r="Q22" i="2"/>
  <c r="AH21" i="2"/>
  <c r="X21" i="2"/>
  <c r="W21" i="2"/>
  <c r="Q21" i="2"/>
  <c r="AH20" i="2"/>
  <c r="X20" i="2"/>
  <c r="W20" i="2"/>
  <c r="Q20" i="2"/>
  <c r="Q27" i="2" s="1"/>
  <c r="AH19" i="2"/>
  <c r="U19" i="2"/>
  <c r="U70" i="2" s="1"/>
  <c r="U9" i="2" s="1"/>
  <c r="T19" i="2"/>
  <c r="T70" i="2" s="1"/>
  <c r="T9" i="2" s="1"/>
  <c r="R19" i="2"/>
  <c r="O19" i="2"/>
  <c r="P19" i="2" s="1"/>
  <c r="N19" i="2"/>
  <c r="M19" i="2"/>
  <c r="M70" i="2" s="1"/>
  <c r="M9" i="2" s="1"/>
  <c r="K19" i="2"/>
  <c r="K70" i="2" s="1"/>
  <c r="K9" i="2" s="1"/>
  <c r="J19" i="2"/>
  <c r="I19" i="2"/>
  <c r="I70" i="2" s="1"/>
  <c r="I9" i="2" s="1"/>
  <c r="G19" i="2"/>
  <c r="W19" i="2" s="1"/>
  <c r="F19" i="2"/>
  <c r="E19" i="2"/>
  <c r="E70" i="2" s="1"/>
  <c r="E9" i="2" s="1"/>
  <c r="AH18" i="2"/>
  <c r="X18" i="2"/>
  <c r="W18" i="2"/>
  <c r="Q18" i="2"/>
  <c r="AH17" i="2"/>
  <c r="X17" i="2"/>
  <c r="W17" i="2"/>
  <c r="Q17" i="2"/>
  <c r="AH16" i="2"/>
  <c r="X16" i="2"/>
  <c r="W16" i="2"/>
  <c r="Q16" i="2"/>
  <c r="AH15" i="2"/>
  <c r="X15" i="2"/>
  <c r="W15" i="2"/>
  <c r="Q15" i="2"/>
  <c r="AH14" i="2"/>
  <c r="X14" i="2"/>
  <c r="W14" i="2"/>
  <c r="Q14" i="2"/>
  <c r="AH13" i="2"/>
  <c r="X13" i="2"/>
  <c r="W13" i="2"/>
  <c r="Q13" i="2"/>
  <c r="AH12" i="2"/>
  <c r="X12" i="2"/>
  <c r="W12" i="2"/>
  <c r="Q12" i="2"/>
  <c r="AH11" i="2"/>
  <c r="X11" i="2"/>
  <c r="W11" i="2"/>
  <c r="Q11" i="2"/>
  <c r="AH10" i="2"/>
  <c r="X10" i="2"/>
  <c r="W10" i="2"/>
  <c r="Q10" i="2"/>
  <c r="Q19" i="2" s="1"/>
  <c r="Q70" i="2" l="1"/>
  <c r="Q9" i="2" s="1"/>
  <c r="S19" i="2"/>
  <c r="X19" i="2"/>
  <c r="X32" i="2"/>
  <c r="S32" i="2"/>
  <c r="X64" i="2"/>
  <c r="S64" i="2"/>
  <c r="S70" i="2" s="1"/>
  <c r="S9" i="2" s="1"/>
  <c r="N70" i="2"/>
  <c r="N9" i="2" s="1"/>
  <c r="X48" i="2"/>
  <c r="S48" i="2"/>
  <c r="X57" i="2"/>
  <c r="S57" i="2"/>
  <c r="S27" i="2"/>
  <c r="X27" i="2"/>
  <c r="X69" i="2"/>
  <c r="S69" i="2"/>
  <c r="L70" i="2"/>
  <c r="L9" i="2" s="1"/>
  <c r="L19" i="2"/>
  <c r="H32" i="2"/>
  <c r="H48" i="2"/>
  <c r="H69" i="2"/>
  <c r="H70" i="2" s="1"/>
  <c r="H9" i="2" s="1"/>
  <c r="L69" i="2"/>
  <c r="P69" i="2"/>
  <c r="P70" i="2" s="1"/>
  <c r="P9" i="2" s="1"/>
  <c r="G70" i="2"/>
  <c r="G9" i="2" s="1"/>
  <c r="O70" i="2"/>
  <c r="O9" i="2" s="1"/>
  <c r="H19" i="2"/>
  <c r="H27" i="2"/>
  <c r="H57" i="2"/>
  <c r="H64" i="2"/>
  <c r="Q68" i="1" l="1"/>
  <c r="Q67" i="1"/>
  <c r="Q66" i="1"/>
  <c r="Q65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1" i="1"/>
  <c r="Q30" i="1"/>
  <c r="Q29" i="1"/>
  <c r="Q28" i="1"/>
  <c r="Q26" i="1"/>
  <c r="Q25" i="1"/>
  <c r="Q24" i="1"/>
  <c r="Q23" i="1"/>
  <c r="Q22" i="1"/>
  <c r="Q21" i="1"/>
  <c r="Q20" i="1"/>
  <c r="Q11" i="1"/>
  <c r="Q12" i="1"/>
  <c r="Q13" i="1"/>
  <c r="Q14" i="1"/>
  <c r="Q15" i="1"/>
  <c r="Q16" i="1"/>
  <c r="Q17" i="1"/>
  <c r="Q18" i="1"/>
  <c r="Q10" i="1"/>
  <c r="AG69" i="1" l="1"/>
  <c r="U69" i="1"/>
  <c r="T69" i="1"/>
  <c r="R69" i="1"/>
  <c r="Q69" i="1"/>
  <c r="O69" i="1"/>
  <c r="M69" i="1"/>
  <c r="N69" i="1" s="1"/>
  <c r="K69" i="1"/>
  <c r="L69" i="1" s="1"/>
  <c r="I69" i="1"/>
  <c r="G69" i="1"/>
  <c r="F69" i="1"/>
  <c r="E69" i="1"/>
  <c r="AH68" i="1"/>
  <c r="W68" i="1"/>
  <c r="X68" i="1" s="1"/>
  <c r="AH67" i="1"/>
  <c r="W67" i="1"/>
  <c r="X67" i="1" s="1"/>
  <c r="AH66" i="1"/>
  <c r="W66" i="1"/>
  <c r="X66" i="1" s="1"/>
  <c r="AH65" i="1"/>
  <c r="W65" i="1"/>
  <c r="X65" i="1" s="1"/>
  <c r="U64" i="1"/>
  <c r="T64" i="1"/>
  <c r="R64" i="1"/>
  <c r="Q64" i="1"/>
  <c r="S64" i="1" s="1"/>
  <c r="O64" i="1"/>
  <c r="P64" i="1" s="1"/>
  <c r="M64" i="1"/>
  <c r="N64" i="1" s="1"/>
  <c r="K64" i="1"/>
  <c r="L64" i="1" s="1"/>
  <c r="I64" i="1"/>
  <c r="J64" i="1" s="1"/>
  <c r="G64" i="1"/>
  <c r="H64" i="1" s="1"/>
  <c r="F64" i="1"/>
  <c r="AH64" i="1" s="1"/>
  <c r="E64" i="1"/>
  <c r="AH63" i="1"/>
  <c r="W63" i="1"/>
  <c r="X63" i="1" s="1"/>
  <c r="AH62" i="1"/>
  <c r="W62" i="1"/>
  <c r="X62" i="1" s="1"/>
  <c r="AH61" i="1"/>
  <c r="W61" i="1"/>
  <c r="X61" i="1" s="1"/>
  <c r="AH60" i="1"/>
  <c r="W60" i="1"/>
  <c r="X60" i="1" s="1"/>
  <c r="AH59" i="1"/>
  <c r="W59" i="1"/>
  <c r="X59" i="1" s="1"/>
  <c r="AH58" i="1"/>
  <c r="W58" i="1"/>
  <c r="X58" i="1" s="1"/>
  <c r="U57" i="1"/>
  <c r="T57" i="1"/>
  <c r="R57" i="1"/>
  <c r="Q57" i="1"/>
  <c r="S57" i="1" s="1"/>
  <c r="O57" i="1"/>
  <c r="P57" i="1" s="1"/>
  <c r="M57" i="1"/>
  <c r="N57" i="1" s="1"/>
  <c r="K57" i="1"/>
  <c r="L57" i="1" s="1"/>
  <c r="I57" i="1"/>
  <c r="J57" i="1" s="1"/>
  <c r="G57" i="1"/>
  <c r="H57" i="1" s="1"/>
  <c r="F57" i="1"/>
  <c r="AH57" i="1" s="1"/>
  <c r="E57" i="1"/>
  <c r="AH56" i="1"/>
  <c r="W56" i="1"/>
  <c r="X56" i="1" s="1"/>
  <c r="AH55" i="1"/>
  <c r="W55" i="1"/>
  <c r="X55" i="1" s="1"/>
  <c r="AH54" i="1"/>
  <c r="W54" i="1"/>
  <c r="X54" i="1" s="1"/>
  <c r="AH53" i="1"/>
  <c r="W53" i="1"/>
  <c r="X53" i="1" s="1"/>
  <c r="AH52" i="1"/>
  <c r="W52" i="1"/>
  <c r="X52" i="1" s="1"/>
  <c r="AH51" i="1"/>
  <c r="W51" i="1"/>
  <c r="X51" i="1" s="1"/>
  <c r="AH50" i="1"/>
  <c r="W50" i="1"/>
  <c r="X50" i="1" s="1"/>
  <c r="AH49" i="1"/>
  <c r="W49" i="1"/>
  <c r="X49" i="1" s="1"/>
  <c r="U48" i="1"/>
  <c r="T48" i="1"/>
  <c r="R48" i="1"/>
  <c r="Q48" i="1"/>
  <c r="O48" i="1"/>
  <c r="P48" i="1" s="1"/>
  <c r="M48" i="1"/>
  <c r="N48" i="1" s="1"/>
  <c r="K48" i="1"/>
  <c r="L48" i="1" s="1"/>
  <c r="I48" i="1"/>
  <c r="G48" i="1"/>
  <c r="H48" i="1" s="1"/>
  <c r="F48" i="1"/>
  <c r="AH48" i="1" s="1"/>
  <c r="E48" i="1"/>
  <c r="AH47" i="1"/>
  <c r="W47" i="1"/>
  <c r="X47" i="1" s="1"/>
  <c r="AH46" i="1"/>
  <c r="W46" i="1"/>
  <c r="X46" i="1" s="1"/>
  <c r="AH45" i="1"/>
  <c r="W45" i="1"/>
  <c r="X45" i="1" s="1"/>
  <c r="AH44" i="1"/>
  <c r="W44" i="1"/>
  <c r="X44" i="1" s="1"/>
  <c r="AH43" i="1"/>
  <c r="W43" i="1"/>
  <c r="X43" i="1" s="1"/>
  <c r="AH42" i="1"/>
  <c r="W42" i="1"/>
  <c r="X42" i="1" s="1"/>
  <c r="AH41" i="1"/>
  <c r="W41" i="1"/>
  <c r="X41" i="1" s="1"/>
  <c r="AH40" i="1"/>
  <c r="W40" i="1"/>
  <c r="X40" i="1" s="1"/>
  <c r="AH39" i="1"/>
  <c r="W39" i="1"/>
  <c r="X39" i="1" s="1"/>
  <c r="AH38" i="1"/>
  <c r="W38" i="1"/>
  <c r="X38" i="1" s="1"/>
  <c r="AH37" i="1"/>
  <c r="W37" i="1"/>
  <c r="X37" i="1" s="1"/>
  <c r="AH36" i="1"/>
  <c r="W36" i="1"/>
  <c r="X36" i="1" s="1"/>
  <c r="AH35" i="1"/>
  <c r="W35" i="1"/>
  <c r="X35" i="1" s="1"/>
  <c r="AH34" i="1"/>
  <c r="W34" i="1"/>
  <c r="X34" i="1" s="1"/>
  <c r="AH33" i="1"/>
  <c r="W33" i="1"/>
  <c r="X33" i="1" s="1"/>
  <c r="U32" i="1"/>
  <c r="T32" i="1"/>
  <c r="R32" i="1"/>
  <c r="Q32" i="1"/>
  <c r="O32" i="1"/>
  <c r="P32" i="1" s="1"/>
  <c r="M32" i="1"/>
  <c r="N32" i="1" s="1"/>
  <c r="K32" i="1"/>
  <c r="L32" i="1" s="1"/>
  <c r="I32" i="1"/>
  <c r="J32" i="1" s="1"/>
  <c r="G32" i="1"/>
  <c r="H32" i="1" s="1"/>
  <c r="F32" i="1"/>
  <c r="AH32" i="1" s="1"/>
  <c r="E32" i="1"/>
  <c r="AH31" i="1"/>
  <c r="W31" i="1"/>
  <c r="X31" i="1" s="1"/>
  <c r="AH30" i="1"/>
  <c r="W30" i="1"/>
  <c r="X30" i="1" s="1"/>
  <c r="AH29" i="1"/>
  <c r="W29" i="1"/>
  <c r="X29" i="1" s="1"/>
  <c r="AH28" i="1"/>
  <c r="W28" i="1"/>
  <c r="X28" i="1" s="1"/>
  <c r="U27" i="1"/>
  <c r="T27" i="1"/>
  <c r="R27" i="1"/>
  <c r="Q27" i="1"/>
  <c r="S27" i="1" s="1"/>
  <c r="O27" i="1"/>
  <c r="P27" i="1" s="1"/>
  <c r="M27" i="1"/>
  <c r="N27" i="1" s="1"/>
  <c r="K27" i="1"/>
  <c r="L27" i="1" s="1"/>
  <c r="I27" i="1"/>
  <c r="J27" i="1" s="1"/>
  <c r="G27" i="1"/>
  <c r="F27" i="1"/>
  <c r="AH27" i="1" s="1"/>
  <c r="E27" i="1"/>
  <c r="AH26" i="1"/>
  <c r="W26" i="1"/>
  <c r="X26" i="1" s="1"/>
  <c r="AH25" i="1"/>
  <c r="W25" i="1"/>
  <c r="X25" i="1" s="1"/>
  <c r="AH24" i="1"/>
  <c r="W24" i="1"/>
  <c r="X24" i="1" s="1"/>
  <c r="AH23" i="1"/>
  <c r="W23" i="1"/>
  <c r="X23" i="1" s="1"/>
  <c r="AH22" i="1"/>
  <c r="W22" i="1"/>
  <c r="X22" i="1" s="1"/>
  <c r="AH21" i="1"/>
  <c r="W21" i="1"/>
  <c r="X21" i="1" s="1"/>
  <c r="AH20" i="1"/>
  <c r="W20" i="1"/>
  <c r="X20" i="1" s="1"/>
  <c r="U19" i="1"/>
  <c r="T19" i="1"/>
  <c r="R19" i="1"/>
  <c r="Q19" i="1"/>
  <c r="S19" i="1" s="1"/>
  <c r="O19" i="1"/>
  <c r="P19" i="1" s="1"/>
  <c r="M19" i="1"/>
  <c r="N19" i="1" s="1"/>
  <c r="K19" i="1"/>
  <c r="L19" i="1" s="1"/>
  <c r="I19" i="1"/>
  <c r="J19" i="1" s="1"/>
  <c r="G19" i="1"/>
  <c r="H19" i="1" s="1"/>
  <c r="F19" i="1"/>
  <c r="AH19" i="1" s="1"/>
  <c r="E19" i="1"/>
  <c r="AH18" i="1"/>
  <c r="W18" i="1"/>
  <c r="X18" i="1" s="1"/>
  <c r="AH17" i="1"/>
  <c r="W17" i="1"/>
  <c r="X17" i="1" s="1"/>
  <c r="AH16" i="1"/>
  <c r="W16" i="1"/>
  <c r="X16" i="1" s="1"/>
  <c r="AH15" i="1"/>
  <c r="W15" i="1"/>
  <c r="X15" i="1" s="1"/>
  <c r="AH14" i="1"/>
  <c r="W14" i="1"/>
  <c r="X14" i="1" s="1"/>
  <c r="AH13" i="1"/>
  <c r="W13" i="1"/>
  <c r="X13" i="1" s="1"/>
  <c r="AH12" i="1"/>
  <c r="W12" i="1"/>
  <c r="X12" i="1" s="1"/>
  <c r="AH11" i="1"/>
  <c r="W11" i="1"/>
  <c r="X11" i="1" s="1"/>
  <c r="AH10" i="1"/>
  <c r="W10" i="1"/>
  <c r="X10" i="1" s="1"/>
  <c r="E70" i="1" l="1"/>
  <c r="E9" i="1" s="1"/>
  <c r="R70" i="1"/>
  <c r="R9" i="1" s="1"/>
  <c r="U70" i="1"/>
  <c r="U9" i="1" s="1"/>
  <c r="T70" i="1"/>
  <c r="T9" i="1" s="1"/>
  <c r="F70" i="1"/>
  <c r="F9" i="1" s="1"/>
  <c r="O70" i="1"/>
  <c r="O9" i="1" s="1"/>
  <c r="H69" i="1"/>
  <c r="P69" i="1"/>
  <c r="AH69" i="1"/>
  <c r="I70" i="1"/>
  <c r="I9" i="1" s="1"/>
  <c r="Q70" i="1"/>
  <c r="Q9" i="1" s="1"/>
  <c r="J69" i="1"/>
  <c r="S69" i="1"/>
  <c r="K70" i="1"/>
  <c r="K9" i="1" s="1"/>
  <c r="G70" i="1"/>
  <c r="G9" i="1" s="1"/>
  <c r="M70" i="1"/>
  <c r="M9" i="1" s="1"/>
  <c r="W48" i="1"/>
  <c r="X48" i="1" s="1"/>
  <c r="J48" i="1"/>
  <c r="W19" i="1"/>
  <c r="X19" i="1" s="1"/>
  <c r="W32" i="1"/>
  <c r="X32" i="1" s="1"/>
  <c r="W64" i="1"/>
  <c r="X64" i="1" s="1"/>
  <c r="W57" i="1"/>
  <c r="X57" i="1" s="1"/>
  <c r="W27" i="1"/>
  <c r="X27" i="1" s="1"/>
  <c r="H27" i="1"/>
  <c r="S32" i="1"/>
  <c r="S48" i="1"/>
  <c r="W69" i="1"/>
  <c r="X69" i="1" s="1"/>
  <c r="P70" i="1" l="1"/>
  <c r="N70" i="1"/>
  <c r="N9" i="1" s="1"/>
  <c r="J70" i="1"/>
  <c r="H70" i="1"/>
  <c r="H9" i="1" s="1"/>
  <c r="S70" i="1"/>
  <c r="S9" i="1" s="1"/>
  <c r="L70" i="1"/>
  <c r="L9" i="1" s="1"/>
  <c r="J9" i="1"/>
  <c r="P9" i="1"/>
</calcChain>
</file>

<file path=xl/sharedStrings.xml><?xml version="1.0" encoding="utf-8"?>
<sst xmlns="http://schemas.openxmlformats.org/spreadsheetml/2006/main" count="144" uniqueCount="50">
  <si>
    <t>STT</t>
  </si>
  <si>
    <t>Đội</t>
  </si>
  <si>
    <t>Năm
 trồng</t>
  </si>
  <si>
    <t>Số lô</t>
  </si>
  <si>
    <t>D.tích
 (ha)</t>
  </si>
  <si>
    <t>Tổng hố 
kiểm kê</t>
  </si>
  <si>
    <t xml:space="preserve">Phân loại </t>
  </si>
  <si>
    <t>Hố 
trống</t>
  </si>
  <si>
    <t>Chiều cao bình quân
(mét)</t>
  </si>
  <si>
    <t>Trữ lượng</t>
  </si>
  <si>
    <t>Ghi chú</t>
  </si>
  <si>
    <t>Loại 1
(vanh thân &gt; 120 cm)</t>
  </si>
  <si>
    <t>Loại 2
(vanh thân 101-120 cm)</t>
  </si>
  <si>
    <t>Loại 3
(vanh thân 81-100 cm)</t>
  </si>
  <si>
    <t>Loại 4
(vanh thân 51-80 cm)</t>
  </si>
  <si>
    <t>Loại 5
(vanh thân &lt; 50 cm)</t>
  </si>
  <si>
    <t xml:space="preserve">Tổng </t>
  </si>
  <si>
    <t>Gỗ
(Ster)</t>
  </si>
  <si>
    <t>Củi
(Ster)</t>
  </si>
  <si>
    <t>Số cây
(cây)</t>
  </si>
  <si>
    <t>Vanh thân bình quân
(cm)</t>
  </si>
  <si>
    <t>I</t>
  </si>
  <si>
    <t>Đội 2</t>
  </si>
  <si>
    <t>Đội 3</t>
  </si>
  <si>
    <t>CỘNG</t>
  </si>
  <si>
    <t>Đội 9</t>
  </si>
  <si>
    <t>Đội 14</t>
  </si>
  <si>
    <t>Đội 15</t>
  </si>
  <si>
    <t>CHI NHÁNH CÔNG TY 75</t>
  </si>
  <si>
    <t>TD22</t>
  </si>
  <si>
    <t>1994</t>
  </si>
  <si>
    <t>TD23</t>
  </si>
  <si>
    <t>TD24</t>
  </si>
  <si>
    <t>TD25</t>
  </si>
  <si>
    <t>1995</t>
  </si>
  <si>
    <t>TD31</t>
  </si>
  <si>
    <t>TD32</t>
  </si>
  <si>
    <t>TD33</t>
  </si>
  <si>
    <t>1996</t>
  </si>
  <si>
    <t>50</t>
  </si>
  <si>
    <t>1997</t>
  </si>
  <si>
    <t>TD168</t>
  </si>
  <si>
    <t>Đội 5</t>
  </si>
  <si>
    <t>Đội 13</t>
  </si>
  <si>
    <t>TD117</t>
  </si>
  <si>
    <t>TỔNG CỘNG:</t>
  </si>
  <si>
    <t>Phụ lục</t>
  </si>
  <si>
    <t>CHI TIẾT PHÂN CHIA GÓI THẦU ĐẤU GIÁ (LẦN 2) CÂY CAO SU THANH LÝ NĂM 2022</t>
  </si>
  <si>
    <t>(kèm theo hợp đồng số             /2023/TTHĐ ngày 23/8/2023)</t>
  </si>
  <si>
    <t>(kèm theo hợp đồng số             -2023/TCT15-BTN ngày 23/8/2023)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</si>
</sst>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3" fontId="2" fillId="0" borderId="1" xfId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3" fontId="7" fillId="0" borderId="1" xfId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/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256443</xdr:colOff>
      <xdr:row>3</xdr:row>
      <xdr:rowOff>21981</xdr:rowOff>
    </xdr:from>
    <xdr:to>
      <xdr:col>12</xdr:col>
      <xdr:colOff>556153</xdr:colOff>
      <xdr:row>3</xdr:row>
      <xdr:rowOff>21981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7275635" y="747346"/>
          <a:ext cx="1918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256443</xdr:colOff>
      <xdr:row>3</xdr:row>
      <xdr:rowOff>21981</xdr:rowOff>
    </xdr:from>
    <xdr:to>
      <xdr:col>12</xdr:col>
      <xdr:colOff>556153</xdr:colOff>
      <xdr:row>3</xdr:row>
      <xdr:rowOff>21981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276368" y="736356"/>
          <a:ext cx="1918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topLeftCell="A10" zoomScale="130" zoomScaleNormal="130" workbookViewId="0">
      <selection activeCell="A10" sqref="A1:XFD1048576"/>
    </sheetView>
  </sheetViews>
  <sheetFormatPr defaultRowHeight="15" outlineLevelRow="2" x14ac:dyDescent="0.25"/>
  <cols>
    <col min="1" max="1" width="5.28515625" style="4" bestFit="1" customWidth="1"/>
    <col min="2" max="2" width="8.140625" style="4" bestFit="1" customWidth="1"/>
    <col min="3" max="3" width="9.85546875" style="5" customWidth="1"/>
    <col min="4" max="4" width="10.42578125" style="4" customWidth="1"/>
    <col min="5" max="5" width="10" style="2" bestFit="1" customWidth="1"/>
    <col min="6" max="6" width="14.28515625" style="2" bestFit="1" customWidth="1"/>
    <col min="7" max="7" width="11.7109375" style="2" bestFit="1" customWidth="1"/>
    <col min="8" max="8" width="11.140625" style="2" bestFit="1" customWidth="1"/>
    <col min="9" max="9" width="12.85546875" style="2" bestFit="1" customWidth="1"/>
    <col min="10" max="10" width="11.5703125" style="2" customWidth="1"/>
    <col min="11" max="11" width="12" style="2" customWidth="1"/>
    <col min="12" max="12" width="12.28515625" style="2" customWidth="1"/>
    <col min="13" max="13" width="10.42578125" style="2" customWidth="1"/>
    <col min="14" max="14" width="11.28515625" style="2" customWidth="1"/>
    <col min="15" max="15" width="9.28515625" style="2" customWidth="1"/>
    <col min="16" max="16" width="12" style="2" customWidth="1"/>
    <col min="17" max="17" width="11.42578125" style="2" bestFit="1" customWidth="1"/>
    <col min="18" max="18" width="12.85546875" style="2" bestFit="1" customWidth="1"/>
    <col min="19" max="19" width="10" style="2" bestFit="1" customWidth="1"/>
    <col min="20" max="20" width="14.140625" style="2" bestFit="1" customWidth="1"/>
    <col min="21" max="21" width="12.85546875" style="2" bestFit="1" customWidth="1"/>
    <col min="22" max="22" width="11" style="6" customWidth="1"/>
    <col min="23" max="34" width="0" style="2" hidden="1" customWidth="1"/>
    <col min="35" max="16384" width="9.140625" style="2"/>
  </cols>
  <sheetData>
    <row r="1" spans="1:34" s="43" customFormat="1" ht="18.75" x14ac:dyDescent="0.3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4" s="43" customFormat="1" ht="18.75" x14ac:dyDescent="0.2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34" s="43" customFormat="1" ht="18.75" x14ac:dyDescent="0.3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6" spans="1:34" s="13" customFormat="1" ht="15.75" x14ac:dyDescent="0.25">
      <c r="A6" s="38" t="s">
        <v>0</v>
      </c>
      <c r="B6" s="38" t="s">
        <v>1</v>
      </c>
      <c r="C6" s="39" t="s">
        <v>2</v>
      </c>
      <c r="D6" s="39" t="s">
        <v>3</v>
      </c>
      <c r="E6" s="40" t="s">
        <v>4</v>
      </c>
      <c r="F6" s="39" t="s">
        <v>5</v>
      </c>
      <c r="G6" s="38" t="s">
        <v>6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9" t="s">
        <v>7</v>
      </c>
      <c r="S6" s="39" t="s">
        <v>8</v>
      </c>
      <c r="T6" s="39" t="s">
        <v>9</v>
      </c>
      <c r="U6" s="39"/>
      <c r="V6" s="38" t="s">
        <v>10</v>
      </c>
    </row>
    <row r="7" spans="1:34" s="13" customFormat="1" ht="30.75" customHeight="1" x14ac:dyDescent="0.25">
      <c r="A7" s="38"/>
      <c r="B7" s="38"/>
      <c r="C7" s="39"/>
      <c r="D7" s="39"/>
      <c r="E7" s="40"/>
      <c r="F7" s="39"/>
      <c r="G7" s="39" t="s">
        <v>11</v>
      </c>
      <c r="H7" s="39"/>
      <c r="I7" s="39" t="s">
        <v>12</v>
      </c>
      <c r="J7" s="39"/>
      <c r="K7" s="39" t="s">
        <v>13</v>
      </c>
      <c r="L7" s="39"/>
      <c r="M7" s="39" t="s">
        <v>14</v>
      </c>
      <c r="N7" s="39"/>
      <c r="O7" s="39" t="s">
        <v>15</v>
      </c>
      <c r="P7" s="39"/>
      <c r="Q7" s="38" t="s">
        <v>16</v>
      </c>
      <c r="R7" s="39"/>
      <c r="S7" s="39"/>
      <c r="T7" s="39" t="s">
        <v>17</v>
      </c>
      <c r="U7" s="39" t="s">
        <v>18</v>
      </c>
      <c r="V7" s="38"/>
    </row>
    <row r="8" spans="1:34" s="13" customFormat="1" ht="47.25" x14ac:dyDescent="0.25">
      <c r="A8" s="38"/>
      <c r="B8" s="38"/>
      <c r="C8" s="39"/>
      <c r="D8" s="39"/>
      <c r="E8" s="40"/>
      <c r="F8" s="39"/>
      <c r="G8" s="10" t="s">
        <v>19</v>
      </c>
      <c r="H8" s="10" t="s">
        <v>20</v>
      </c>
      <c r="I8" s="10" t="s">
        <v>19</v>
      </c>
      <c r="J8" s="10" t="s">
        <v>20</v>
      </c>
      <c r="K8" s="10" t="s">
        <v>19</v>
      </c>
      <c r="L8" s="10" t="s">
        <v>20</v>
      </c>
      <c r="M8" s="10" t="s">
        <v>19</v>
      </c>
      <c r="N8" s="10" t="s">
        <v>20</v>
      </c>
      <c r="O8" s="10" t="s">
        <v>19</v>
      </c>
      <c r="P8" s="10" t="s">
        <v>20</v>
      </c>
      <c r="Q8" s="38"/>
      <c r="R8" s="39"/>
      <c r="S8" s="39"/>
      <c r="T8" s="39"/>
      <c r="U8" s="39"/>
      <c r="V8" s="38"/>
    </row>
    <row r="9" spans="1:34" s="17" customFormat="1" ht="15.75" x14ac:dyDescent="0.25">
      <c r="A9" s="9" t="s">
        <v>21</v>
      </c>
      <c r="B9" s="36" t="s">
        <v>28</v>
      </c>
      <c r="C9" s="36"/>
      <c r="D9" s="36"/>
      <c r="E9" s="14">
        <f>E70</f>
        <v>454.38000000000005</v>
      </c>
      <c r="F9" s="15">
        <f t="shared" ref="F9:U9" si="0">F70</f>
        <v>252190</v>
      </c>
      <c r="G9" s="15">
        <f t="shared" si="0"/>
        <v>5889</v>
      </c>
      <c r="H9" s="14">
        <f t="shared" si="0"/>
        <v>134.63584568208429</v>
      </c>
      <c r="I9" s="15">
        <f t="shared" si="0"/>
        <v>20650</v>
      </c>
      <c r="J9" s="14">
        <f t="shared" si="0"/>
        <v>108.49587656578888</v>
      </c>
      <c r="K9" s="15">
        <f t="shared" si="0"/>
        <v>50927</v>
      </c>
      <c r="L9" s="14">
        <f t="shared" si="0"/>
        <v>89.531825913203861</v>
      </c>
      <c r="M9" s="15">
        <f t="shared" si="0"/>
        <v>84374</v>
      </c>
      <c r="N9" s="14">
        <f t="shared" si="0"/>
        <v>67.805172994755765</v>
      </c>
      <c r="O9" s="15">
        <f t="shared" si="0"/>
        <v>17298</v>
      </c>
      <c r="P9" s="14">
        <f t="shared" si="0"/>
        <v>37.733556369907298</v>
      </c>
      <c r="Q9" s="15">
        <f t="shared" si="0"/>
        <v>179138</v>
      </c>
      <c r="R9" s="15">
        <f t="shared" si="0"/>
        <v>73052</v>
      </c>
      <c r="S9" s="14">
        <f t="shared" si="0"/>
        <v>15.831128951970497</v>
      </c>
      <c r="T9" s="14">
        <f t="shared" si="0"/>
        <v>107682.48</v>
      </c>
      <c r="U9" s="14">
        <f t="shared" si="0"/>
        <v>21536.509999999995</v>
      </c>
      <c r="V9" s="16"/>
    </row>
    <row r="10" spans="1:34" s="25" customFormat="1" ht="15.75" outlineLevel="2" x14ac:dyDescent="0.25">
      <c r="A10" s="37">
        <v>1</v>
      </c>
      <c r="B10" s="37" t="s">
        <v>22</v>
      </c>
      <c r="C10" s="18">
        <v>1994</v>
      </c>
      <c r="D10" s="18" t="s">
        <v>29</v>
      </c>
      <c r="E10" s="19">
        <v>7.96</v>
      </c>
      <c r="F10" s="20">
        <v>4416</v>
      </c>
      <c r="G10" s="20">
        <v>59</v>
      </c>
      <c r="H10" s="21">
        <v>134.5084745762712</v>
      </c>
      <c r="I10" s="20">
        <v>270</v>
      </c>
      <c r="J10" s="21">
        <v>107.77777777777777</v>
      </c>
      <c r="K10" s="20">
        <v>975</v>
      </c>
      <c r="L10" s="21">
        <v>88.765128205128207</v>
      </c>
      <c r="M10" s="20">
        <v>2182</v>
      </c>
      <c r="N10" s="21">
        <v>68.065536205316221</v>
      </c>
      <c r="O10" s="20">
        <v>281</v>
      </c>
      <c r="P10" s="21">
        <v>40.736654804270465</v>
      </c>
      <c r="Q10" s="20">
        <f>G10+I10+K10+M10+O10</f>
        <v>3767</v>
      </c>
      <c r="R10" s="20">
        <v>649</v>
      </c>
      <c r="S10" s="21">
        <v>16.497499999999999</v>
      </c>
      <c r="T10" s="21">
        <v>2131.7399999999998</v>
      </c>
      <c r="U10" s="21">
        <v>426.34000000000009</v>
      </c>
      <c r="V10" s="22"/>
      <c r="W10" s="23">
        <f t="shared" ref="W10:W41" si="1">G10+I10+K10+M10+O10</f>
        <v>3767</v>
      </c>
      <c r="X10" s="23">
        <f>Q10-W10</f>
        <v>0</v>
      </c>
      <c r="Y10" s="24"/>
      <c r="Z10" s="24"/>
      <c r="AA10" s="24"/>
      <c r="AB10" s="24"/>
      <c r="AC10" s="24"/>
      <c r="AD10" s="24"/>
      <c r="AE10" s="24"/>
      <c r="AF10" s="24"/>
      <c r="AG10" s="25">
        <v>4416</v>
      </c>
      <c r="AH10" s="26">
        <f t="shared" ref="AH10:AH41" si="2">+AG10-F10</f>
        <v>0</v>
      </c>
    </row>
    <row r="11" spans="1:34" s="25" customFormat="1" ht="15.75" outlineLevel="2" x14ac:dyDescent="0.25">
      <c r="A11" s="37"/>
      <c r="B11" s="37"/>
      <c r="C11" s="18" t="s">
        <v>30</v>
      </c>
      <c r="D11" s="18" t="s">
        <v>31</v>
      </c>
      <c r="E11" s="19">
        <v>7.83</v>
      </c>
      <c r="F11" s="20">
        <v>4345</v>
      </c>
      <c r="G11" s="20">
        <v>56</v>
      </c>
      <c r="H11" s="21">
        <v>131.10714285714286</v>
      </c>
      <c r="I11" s="20">
        <v>236</v>
      </c>
      <c r="J11" s="21">
        <v>109.08898305084746</v>
      </c>
      <c r="K11" s="20">
        <v>842</v>
      </c>
      <c r="L11" s="21">
        <v>88.919239904988117</v>
      </c>
      <c r="M11" s="20">
        <v>2394</v>
      </c>
      <c r="N11" s="21">
        <v>66.962823725981622</v>
      </c>
      <c r="O11" s="20">
        <v>287</v>
      </c>
      <c r="P11" s="21">
        <v>42.602787456445995</v>
      </c>
      <c r="Q11" s="20">
        <f t="shared" ref="Q11:Q68" si="3">G11+I11+K11+M11+O11</f>
        <v>3815</v>
      </c>
      <c r="R11" s="20">
        <v>530</v>
      </c>
      <c r="S11" s="21">
        <v>18.125333333333341</v>
      </c>
      <c r="T11" s="21">
        <v>2255.0299999999997</v>
      </c>
      <c r="U11" s="21">
        <v>450.9899999999999</v>
      </c>
      <c r="V11" s="22"/>
      <c r="W11" s="23">
        <f t="shared" si="1"/>
        <v>3815</v>
      </c>
      <c r="X11" s="23">
        <f t="shared" ref="X11:X57" si="4">Q11-W11</f>
        <v>0</v>
      </c>
      <c r="Y11" s="24"/>
      <c r="Z11" s="24"/>
      <c r="AA11" s="24"/>
      <c r="AB11" s="24"/>
      <c r="AC11" s="24"/>
      <c r="AD11" s="24"/>
      <c r="AE11" s="24"/>
      <c r="AF11" s="24"/>
      <c r="AG11" s="25">
        <v>4345</v>
      </c>
      <c r="AH11" s="26">
        <f t="shared" si="2"/>
        <v>0</v>
      </c>
    </row>
    <row r="12" spans="1:34" s="25" customFormat="1" ht="15.75" outlineLevel="2" x14ac:dyDescent="0.25">
      <c r="A12" s="37"/>
      <c r="B12" s="37"/>
      <c r="C12" s="18">
        <v>1994</v>
      </c>
      <c r="D12" s="18" t="s">
        <v>32</v>
      </c>
      <c r="E12" s="21">
        <v>10.33</v>
      </c>
      <c r="F12" s="20">
        <v>5734</v>
      </c>
      <c r="G12" s="20">
        <v>110</v>
      </c>
      <c r="H12" s="21">
        <v>138.13636363636363</v>
      </c>
      <c r="I12" s="20">
        <v>360</v>
      </c>
      <c r="J12" s="21">
        <v>108.37777777777778</v>
      </c>
      <c r="K12" s="20">
        <v>1228</v>
      </c>
      <c r="L12" s="21">
        <v>88.936482084690553</v>
      </c>
      <c r="M12" s="20">
        <v>2356</v>
      </c>
      <c r="N12" s="21">
        <v>68.439303904923605</v>
      </c>
      <c r="O12" s="20">
        <v>187</v>
      </c>
      <c r="P12" s="21">
        <v>42.636363636363633</v>
      </c>
      <c r="Q12" s="20">
        <f t="shared" si="3"/>
        <v>4241</v>
      </c>
      <c r="R12" s="20">
        <v>1493</v>
      </c>
      <c r="S12" s="21">
        <v>17.651052631578953</v>
      </c>
      <c r="T12" s="21">
        <v>2753.4499999999994</v>
      </c>
      <c r="U12" s="21">
        <v>550.71</v>
      </c>
      <c r="V12" s="22"/>
      <c r="W12" s="23">
        <f t="shared" si="1"/>
        <v>4241</v>
      </c>
      <c r="X12" s="23">
        <f t="shared" si="4"/>
        <v>0</v>
      </c>
      <c r="Y12" s="24"/>
      <c r="Z12" s="24"/>
      <c r="AA12" s="24"/>
      <c r="AB12" s="24"/>
      <c r="AC12" s="24"/>
      <c r="AD12" s="24"/>
      <c r="AE12" s="24"/>
      <c r="AF12" s="24"/>
      <c r="AG12" s="25">
        <v>5734</v>
      </c>
      <c r="AH12" s="26">
        <f t="shared" si="2"/>
        <v>0</v>
      </c>
    </row>
    <row r="13" spans="1:34" s="25" customFormat="1" ht="15.75" outlineLevel="2" x14ac:dyDescent="0.25">
      <c r="A13" s="37"/>
      <c r="B13" s="37"/>
      <c r="C13" s="18" t="s">
        <v>30</v>
      </c>
      <c r="D13" s="18" t="s">
        <v>33</v>
      </c>
      <c r="E13" s="21">
        <v>3.55</v>
      </c>
      <c r="F13" s="20">
        <v>1972</v>
      </c>
      <c r="G13" s="20">
        <v>60</v>
      </c>
      <c r="H13" s="21">
        <v>143.91666666666666</v>
      </c>
      <c r="I13" s="20">
        <v>138</v>
      </c>
      <c r="J13" s="21">
        <v>108.09420289855072</v>
      </c>
      <c r="K13" s="20">
        <v>536</v>
      </c>
      <c r="L13" s="21">
        <v>89.06343283582089</v>
      </c>
      <c r="M13" s="20">
        <v>847</v>
      </c>
      <c r="N13" s="21">
        <v>67.690672963400232</v>
      </c>
      <c r="O13" s="20">
        <v>102</v>
      </c>
      <c r="P13" s="21">
        <v>41.392156862745097</v>
      </c>
      <c r="Q13" s="20">
        <f t="shared" si="3"/>
        <v>1683</v>
      </c>
      <c r="R13" s="20">
        <v>289</v>
      </c>
      <c r="S13" s="21">
        <v>18.312106537530269</v>
      </c>
      <c r="T13" s="21">
        <v>1208.0200000000002</v>
      </c>
      <c r="U13" s="21">
        <v>241.60999999999987</v>
      </c>
      <c r="V13" s="22"/>
      <c r="W13" s="23">
        <f t="shared" si="1"/>
        <v>1683</v>
      </c>
      <c r="X13" s="23">
        <f t="shared" si="4"/>
        <v>0</v>
      </c>
      <c r="Y13" s="24"/>
      <c r="Z13" s="24"/>
      <c r="AA13" s="24"/>
      <c r="AB13" s="24"/>
      <c r="AC13" s="24"/>
      <c r="AD13" s="24"/>
      <c r="AE13" s="24"/>
      <c r="AF13" s="24"/>
      <c r="AG13" s="25">
        <v>1972</v>
      </c>
      <c r="AH13" s="26">
        <f t="shared" si="2"/>
        <v>0</v>
      </c>
    </row>
    <row r="14" spans="1:34" s="25" customFormat="1" ht="15.75" outlineLevel="2" x14ac:dyDescent="0.25">
      <c r="A14" s="37"/>
      <c r="B14" s="37"/>
      <c r="C14" s="18" t="s">
        <v>34</v>
      </c>
      <c r="D14" s="18" t="s">
        <v>35</v>
      </c>
      <c r="E14" s="21">
        <v>11.59</v>
      </c>
      <c r="F14" s="20">
        <v>6432</v>
      </c>
      <c r="G14" s="20">
        <v>427</v>
      </c>
      <c r="H14" s="21">
        <v>134.11943793911007</v>
      </c>
      <c r="I14" s="20">
        <v>793</v>
      </c>
      <c r="J14" s="21">
        <v>109.31147540983606</v>
      </c>
      <c r="K14" s="20">
        <v>1308</v>
      </c>
      <c r="L14" s="21">
        <v>89.816513761467888</v>
      </c>
      <c r="M14" s="20">
        <v>1851</v>
      </c>
      <c r="N14" s="21">
        <v>67.996218260399786</v>
      </c>
      <c r="O14" s="20">
        <v>252</v>
      </c>
      <c r="P14" s="21">
        <v>43.115079365079367</v>
      </c>
      <c r="Q14" s="20">
        <f t="shared" si="3"/>
        <v>4631</v>
      </c>
      <c r="R14" s="20">
        <v>1801</v>
      </c>
      <c r="S14" s="21">
        <v>18.439487179487173</v>
      </c>
      <c r="T14" s="21">
        <v>3866.61</v>
      </c>
      <c r="U14" s="21">
        <v>773.36000000000013</v>
      </c>
      <c r="V14" s="22"/>
      <c r="W14" s="23">
        <f t="shared" si="1"/>
        <v>4631</v>
      </c>
      <c r="X14" s="23">
        <f t="shared" si="4"/>
        <v>0</v>
      </c>
      <c r="Y14" s="24"/>
      <c r="Z14" s="24"/>
      <c r="AA14" s="24"/>
      <c r="AB14" s="24"/>
      <c r="AC14" s="24"/>
      <c r="AD14" s="24"/>
      <c r="AE14" s="24"/>
      <c r="AF14" s="24"/>
      <c r="AG14" s="25">
        <v>6432</v>
      </c>
      <c r="AH14" s="26">
        <f t="shared" si="2"/>
        <v>0</v>
      </c>
    </row>
    <row r="15" spans="1:34" s="25" customFormat="1" ht="15.75" outlineLevel="2" x14ac:dyDescent="0.25">
      <c r="A15" s="37"/>
      <c r="B15" s="37"/>
      <c r="C15" s="18" t="s">
        <v>34</v>
      </c>
      <c r="D15" s="18" t="s">
        <v>36</v>
      </c>
      <c r="E15" s="19">
        <v>11.11</v>
      </c>
      <c r="F15" s="20">
        <v>6165</v>
      </c>
      <c r="G15" s="20">
        <v>420</v>
      </c>
      <c r="H15" s="21">
        <v>135.68333333333334</v>
      </c>
      <c r="I15" s="20">
        <v>712</v>
      </c>
      <c r="J15" s="21">
        <v>109.73595505617978</v>
      </c>
      <c r="K15" s="20">
        <v>1321</v>
      </c>
      <c r="L15" s="21">
        <v>90.029523088569263</v>
      </c>
      <c r="M15" s="20">
        <v>1783</v>
      </c>
      <c r="N15" s="21">
        <v>67.956814357823887</v>
      </c>
      <c r="O15" s="20">
        <v>308</v>
      </c>
      <c r="P15" s="21">
        <v>40.909090909090907</v>
      </c>
      <c r="Q15" s="20">
        <f t="shared" si="3"/>
        <v>4544</v>
      </c>
      <c r="R15" s="20">
        <v>1621</v>
      </c>
      <c r="S15" s="21">
        <v>18.681840375038906</v>
      </c>
      <c r="T15" s="21">
        <v>3807.0300000000007</v>
      </c>
      <c r="U15" s="21">
        <v>761.36999999999955</v>
      </c>
      <c r="V15" s="22"/>
      <c r="W15" s="23">
        <f t="shared" si="1"/>
        <v>4544</v>
      </c>
      <c r="X15" s="23">
        <f t="shared" si="4"/>
        <v>0</v>
      </c>
      <c r="Y15" s="24"/>
      <c r="Z15" s="24"/>
      <c r="AA15" s="24"/>
      <c r="AB15" s="24"/>
      <c r="AC15" s="24"/>
      <c r="AD15" s="24"/>
      <c r="AE15" s="24"/>
      <c r="AF15" s="24"/>
      <c r="AG15" s="25">
        <v>6165</v>
      </c>
      <c r="AH15" s="26">
        <f t="shared" si="2"/>
        <v>0</v>
      </c>
    </row>
    <row r="16" spans="1:34" s="25" customFormat="1" ht="15.75" outlineLevel="2" x14ac:dyDescent="0.25">
      <c r="A16" s="37"/>
      <c r="B16" s="37"/>
      <c r="C16" s="18" t="s">
        <v>34</v>
      </c>
      <c r="D16" s="18" t="s">
        <v>37</v>
      </c>
      <c r="E16" s="19">
        <v>3.64</v>
      </c>
      <c r="F16" s="20">
        <v>2021</v>
      </c>
      <c r="G16" s="20">
        <v>84</v>
      </c>
      <c r="H16" s="21">
        <v>132.39285714285714</v>
      </c>
      <c r="I16" s="20">
        <v>297</v>
      </c>
      <c r="J16" s="21">
        <v>108.21212121212122</v>
      </c>
      <c r="K16" s="20">
        <v>479</v>
      </c>
      <c r="L16" s="21">
        <v>90.555323590814197</v>
      </c>
      <c r="M16" s="20">
        <v>740</v>
      </c>
      <c r="N16" s="21">
        <v>65.362162162162164</v>
      </c>
      <c r="O16" s="20">
        <v>242</v>
      </c>
      <c r="P16" s="21">
        <v>40.876033057851238</v>
      </c>
      <c r="Q16" s="20">
        <f t="shared" si="3"/>
        <v>1842</v>
      </c>
      <c r="R16" s="20">
        <v>179</v>
      </c>
      <c r="S16" s="21">
        <v>17.727586206896554</v>
      </c>
      <c r="T16" s="21">
        <v>1267.0099999999998</v>
      </c>
      <c r="U16" s="21">
        <v>253.40000000000003</v>
      </c>
      <c r="V16" s="22"/>
      <c r="W16" s="23">
        <f t="shared" si="1"/>
        <v>1842</v>
      </c>
      <c r="X16" s="23">
        <f t="shared" si="4"/>
        <v>0</v>
      </c>
      <c r="Y16" s="24"/>
      <c r="Z16" s="24"/>
      <c r="AA16" s="24"/>
      <c r="AB16" s="24"/>
      <c r="AC16" s="24"/>
      <c r="AD16" s="24"/>
      <c r="AE16" s="24"/>
      <c r="AF16" s="24"/>
      <c r="AG16" s="25">
        <v>2021</v>
      </c>
      <c r="AH16" s="26">
        <f t="shared" si="2"/>
        <v>0</v>
      </c>
    </row>
    <row r="17" spans="1:34" s="25" customFormat="1" ht="15.75" outlineLevel="2" x14ac:dyDescent="0.25">
      <c r="A17" s="37"/>
      <c r="B17" s="37"/>
      <c r="C17" s="18" t="s">
        <v>38</v>
      </c>
      <c r="D17" s="18" t="s">
        <v>39</v>
      </c>
      <c r="E17" s="19">
        <v>18.34</v>
      </c>
      <c r="F17" s="20">
        <v>10177</v>
      </c>
      <c r="G17" s="20">
        <v>288</v>
      </c>
      <c r="H17" s="21">
        <v>133.17361111111111</v>
      </c>
      <c r="I17" s="20">
        <v>867</v>
      </c>
      <c r="J17" s="21">
        <v>108.88927335640139</v>
      </c>
      <c r="K17" s="20">
        <v>2143</v>
      </c>
      <c r="L17" s="21">
        <v>89.37004199720019</v>
      </c>
      <c r="M17" s="20">
        <v>3948</v>
      </c>
      <c r="N17" s="21">
        <v>66.997467071935162</v>
      </c>
      <c r="O17" s="20">
        <v>1097</v>
      </c>
      <c r="P17" s="21">
        <v>37.4567000911577</v>
      </c>
      <c r="Q17" s="20">
        <f t="shared" si="3"/>
        <v>8343</v>
      </c>
      <c r="R17" s="20">
        <v>1834</v>
      </c>
      <c r="S17" s="21">
        <v>18.6521686746988</v>
      </c>
      <c r="T17" s="21">
        <v>5619.07</v>
      </c>
      <c r="U17" s="21">
        <v>1123.7899999999997</v>
      </c>
      <c r="V17" s="22"/>
      <c r="W17" s="23">
        <f t="shared" si="1"/>
        <v>8343</v>
      </c>
      <c r="X17" s="23">
        <f t="shared" si="4"/>
        <v>0</v>
      </c>
      <c r="Y17" s="24"/>
      <c r="Z17" s="24"/>
      <c r="AA17" s="24"/>
      <c r="AB17" s="24"/>
      <c r="AC17" s="24"/>
      <c r="AD17" s="24"/>
      <c r="AE17" s="24"/>
      <c r="AF17" s="24"/>
      <c r="AG17" s="25">
        <v>10177</v>
      </c>
      <c r="AH17" s="26">
        <f t="shared" si="2"/>
        <v>0</v>
      </c>
    </row>
    <row r="18" spans="1:34" s="25" customFormat="1" ht="15.75" outlineLevel="2" x14ac:dyDescent="0.25">
      <c r="A18" s="37"/>
      <c r="B18" s="37"/>
      <c r="C18" s="18" t="s">
        <v>40</v>
      </c>
      <c r="D18" s="18" t="s">
        <v>41</v>
      </c>
      <c r="E18" s="19">
        <v>4.12</v>
      </c>
      <c r="F18" s="20">
        <v>2287</v>
      </c>
      <c r="G18" s="20">
        <v>97</v>
      </c>
      <c r="H18" s="21">
        <v>135.46391752577318</v>
      </c>
      <c r="I18" s="20">
        <v>229</v>
      </c>
      <c r="J18" s="21">
        <v>109.07860262008734</v>
      </c>
      <c r="K18" s="20">
        <v>437</v>
      </c>
      <c r="L18" s="21">
        <v>90.114416475972547</v>
      </c>
      <c r="M18" s="20">
        <v>869</v>
      </c>
      <c r="N18" s="21">
        <v>65.425776754890677</v>
      </c>
      <c r="O18" s="20">
        <v>223</v>
      </c>
      <c r="P18" s="21">
        <v>39.385650224215247</v>
      </c>
      <c r="Q18" s="20">
        <f t="shared" si="3"/>
        <v>1855</v>
      </c>
      <c r="R18" s="20">
        <v>432</v>
      </c>
      <c r="S18" s="21">
        <v>15.821428571428571</v>
      </c>
      <c r="T18" s="21">
        <v>1105.32</v>
      </c>
      <c r="U18" s="21">
        <v>221.07</v>
      </c>
      <c r="V18" s="22"/>
      <c r="W18" s="23">
        <f t="shared" si="1"/>
        <v>1855</v>
      </c>
      <c r="X18" s="23">
        <f t="shared" si="4"/>
        <v>0</v>
      </c>
      <c r="Y18" s="24"/>
      <c r="Z18" s="24"/>
      <c r="AA18" s="24"/>
      <c r="AB18" s="24"/>
      <c r="AC18" s="24"/>
      <c r="AD18" s="24"/>
      <c r="AE18" s="24"/>
      <c r="AF18" s="24"/>
      <c r="AG18" s="25">
        <v>2287</v>
      </c>
      <c r="AH18" s="26">
        <f t="shared" si="2"/>
        <v>0</v>
      </c>
    </row>
    <row r="19" spans="1:34" s="25" customFormat="1" ht="15.75" outlineLevel="1" x14ac:dyDescent="0.25">
      <c r="A19" s="38" t="s">
        <v>24</v>
      </c>
      <c r="B19" s="38"/>
      <c r="C19" s="38"/>
      <c r="D19" s="38"/>
      <c r="E19" s="27">
        <f>SUBTOTAL(9,E10:E18)</f>
        <v>78.47</v>
      </c>
      <c r="F19" s="28">
        <f t="shared" ref="F19:R19" si="5">SUBTOTAL(9,F10:F18)</f>
        <v>43549</v>
      </c>
      <c r="G19" s="28">
        <f t="shared" si="5"/>
        <v>1601</v>
      </c>
      <c r="H19" s="29">
        <f>(G18*H18+G17*H17+G16*H16+G15*H15+G14*H14+G13*H13+G12*H12+G11*H11+G10*H10)/G19</f>
        <v>134.90256089943784</v>
      </c>
      <c r="I19" s="28">
        <f t="shared" si="5"/>
        <v>3902</v>
      </c>
      <c r="J19" s="29">
        <f>(I18*J18+I17*J17+I16*J16+I15*J15+I14*J14+I13*J13+I12*J12+I11*J11+I10*J10)/I19</f>
        <v>108.94900051255766</v>
      </c>
      <c r="K19" s="28">
        <f t="shared" si="5"/>
        <v>9269</v>
      </c>
      <c r="L19" s="29">
        <f>(K18*L18+K17*L17+K16*L16+K15*L15+K14*L14+K13*L13+K12*L12+K11*L11+K10*L10)/K19</f>
        <v>89.443629301974326</v>
      </c>
      <c r="M19" s="28">
        <f t="shared" si="5"/>
        <v>16970</v>
      </c>
      <c r="N19" s="29">
        <f>(M18*N18+M17*N17+M16*N16+M15*N15+M14*N14+M13*N13+M12*N12+M11*N11+M10*N10)/M19</f>
        <v>67.422628167354148</v>
      </c>
      <c r="O19" s="28">
        <f t="shared" si="5"/>
        <v>2979</v>
      </c>
      <c r="P19" s="29">
        <f>(O18*P18+O17*P17+O16*P16+O15*P15+O14*P14+O13*P13+O12*P12+O11*P11+O10*P10)/O19</f>
        <v>39.979523329976502</v>
      </c>
      <c r="Q19" s="28">
        <f t="shared" si="5"/>
        <v>34721</v>
      </c>
      <c r="R19" s="28">
        <f t="shared" si="5"/>
        <v>8828</v>
      </c>
      <c r="S19" s="29">
        <f>(Q18*S18+Q17*S17+Q16*S16+Q15*S15+Q14*S14+Q13*S13+Q12*S12+Q11*S11+Q10*S10)/Q19</f>
        <v>17.996980891055959</v>
      </c>
      <c r="T19" s="27">
        <f t="shared" ref="T19:U19" si="6">SUBTOTAL(9,T10:T18)</f>
        <v>24013.279999999999</v>
      </c>
      <c r="U19" s="27">
        <f t="shared" si="6"/>
        <v>4802.6399999999994</v>
      </c>
      <c r="V19" s="30"/>
      <c r="W19" s="23">
        <f t="shared" si="1"/>
        <v>34721</v>
      </c>
      <c r="X19" s="23">
        <f t="shared" si="4"/>
        <v>0</v>
      </c>
      <c r="Y19" s="31"/>
      <c r="Z19" s="31"/>
      <c r="AA19" s="31"/>
      <c r="AB19" s="31"/>
      <c r="AC19" s="31"/>
      <c r="AD19" s="31"/>
      <c r="AE19" s="31"/>
      <c r="AF19" s="31"/>
      <c r="AG19" s="25">
        <v>43549</v>
      </c>
      <c r="AH19" s="26">
        <f t="shared" si="2"/>
        <v>0</v>
      </c>
    </row>
    <row r="20" spans="1:34" s="25" customFormat="1" ht="15.75" outlineLevel="2" x14ac:dyDescent="0.25">
      <c r="A20" s="37">
        <v>2</v>
      </c>
      <c r="B20" s="37" t="s">
        <v>23</v>
      </c>
      <c r="C20" s="32">
        <v>1996</v>
      </c>
      <c r="D20" s="32">
        <v>3</v>
      </c>
      <c r="E20" s="33">
        <v>15.79</v>
      </c>
      <c r="F20" s="20">
        <v>8766</v>
      </c>
      <c r="G20" s="20">
        <v>142</v>
      </c>
      <c r="H20" s="21">
        <v>130.83802816901408</v>
      </c>
      <c r="I20" s="20">
        <v>613</v>
      </c>
      <c r="J20" s="21">
        <v>108.49102773246329</v>
      </c>
      <c r="K20" s="20">
        <v>1621</v>
      </c>
      <c r="L20" s="21">
        <v>89.515731030228253</v>
      </c>
      <c r="M20" s="20">
        <v>3224</v>
      </c>
      <c r="N20" s="21">
        <v>67.22115384615384</v>
      </c>
      <c r="O20" s="20">
        <v>702</v>
      </c>
      <c r="P20" s="21">
        <v>36.582621082621081</v>
      </c>
      <c r="Q20" s="20">
        <f t="shared" si="3"/>
        <v>6302</v>
      </c>
      <c r="R20" s="20">
        <v>2464</v>
      </c>
      <c r="S20" s="21">
        <v>18.714545454545455</v>
      </c>
      <c r="T20" s="21">
        <v>4061.4499999999989</v>
      </c>
      <c r="U20" s="21">
        <v>812.3</v>
      </c>
      <c r="V20" s="22"/>
      <c r="W20" s="23">
        <f t="shared" si="1"/>
        <v>6302</v>
      </c>
      <c r="X20" s="23">
        <f t="shared" si="4"/>
        <v>0</v>
      </c>
      <c r="Y20" s="24"/>
      <c r="Z20" s="24"/>
      <c r="AA20" s="24"/>
      <c r="AB20" s="24"/>
      <c r="AC20" s="24"/>
      <c r="AD20" s="24"/>
      <c r="AE20" s="24"/>
      <c r="AF20" s="24"/>
      <c r="AG20" s="25">
        <v>8766</v>
      </c>
      <c r="AH20" s="26">
        <f t="shared" si="2"/>
        <v>0</v>
      </c>
    </row>
    <row r="21" spans="1:34" s="25" customFormat="1" ht="15.75" outlineLevel="2" x14ac:dyDescent="0.25">
      <c r="A21" s="37"/>
      <c r="B21" s="37"/>
      <c r="C21" s="32">
        <v>1996</v>
      </c>
      <c r="D21" s="32">
        <v>4</v>
      </c>
      <c r="E21" s="33">
        <v>12.74</v>
      </c>
      <c r="F21" s="20">
        <v>7071</v>
      </c>
      <c r="G21" s="20">
        <v>119</v>
      </c>
      <c r="H21" s="21">
        <v>139.72268907563026</v>
      </c>
      <c r="I21" s="20">
        <v>478</v>
      </c>
      <c r="J21" s="21">
        <v>107.90585774058577</v>
      </c>
      <c r="K21" s="20">
        <v>1402</v>
      </c>
      <c r="L21" s="21">
        <v>89.512125534950073</v>
      </c>
      <c r="M21" s="20">
        <v>2802</v>
      </c>
      <c r="N21" s="21">
        <v>66.459314775160593</v>
      </c>
      <c r="O21" s="20">
        <v>630</v>
      </c>
      <c r="P21" s="21">
        <v>36.922222222222224</v>
      </c>
      <c r="Q21" s="20">
        <f t="shared" si="3"/>
        <v>5431</v>
      </c>
      <c r="R21" s="20">
        <v>1640</v>
      </c>
      <c r="S21" s="21">
        <v>16.520312499999996</v>
      </c>
      <c r="T21" s="21">
        <v>3080.99</v>
      </c>
      <c r="U21" s="21">
        <v>616.20000000000027</v>
      </c>
      <c r="V21" s="22"/>
      <c r="W21" s="23">
        <f t="shared" si="1"/>
        <v>5431</v>
      </c>
      <c r="X21" s="23">
        <f t="shared" si="4"/>
        <v>0</v>
      </c>
      <c r="Y21" s="24"/>
      <c r="Z21" s="24"/>
      <c r="AA21" s="24"/>
      <c r="AB21" s="24"/>
      <c r="AC21" s="24"/>
      <c r="AD21" s="24"/>
      <c r="AE21" s="24"/>
      <c r="AF21" s="24"/>
      <c r="AG21" s="25">
        <v>7071</v>
      </c>
      <c r="AH21" s="26">
        <f t="shared" si="2"/>
        <v>0</v>
      </c>
    </row>
    <row r="22" spans="1:34" s="25" customFormat="1" ht="15.75" outlineLevel="2" x14ac:dyDescent="0.25">
      <c r="A22" s="37"/>
      <c r="B22" s="37"/>
      <c r="C22" s="32">
        <v>1996</v>
      </c>
      <c r="D22" s="32">
        <v>5</v>
      </c>
      <c r="E22" s="33">
        <v>9.4600000000000009</v>
      </c>
      <c r="F22" s="20">
        <v>5252</v>
      </c>
      <c r="G22" s="20">
        <v>126</v>
      </c>
      <c r="H22" s="21">
        <v>131.80158730158729</v>
      </c>
      <c r="I22" s="20">
        <v>437</v>
      </c>
      <c r="J22" s="21">
        <v>108.71624713958811</v>
      </c>
      <c r="K22" s="20">
        <v>968</v>
      </c>
      <c r="L22" s="21">
        <v>89.521694214876035</v>
      </c>
      <c r="M22" s="20">
        <v>1819</v>
      </c>
      <c r="N22" s="21">
        <v>67.069268829026939</v>
      </c>
      <c r="O22" s="20">
        <v>348</v>
      </c>
      <c r="P22" s="21">
        <v>38.752873563218394</v>
      </c>
      <c r="Q22" s="20">
        <f t="shared" si="3"/>
        <v>3698</v>
      </c>
      <c r="R22" s="20">
        <v>1554</v>
      </c>
      <c r="S22" s="21">
        <v>17.506521739130438</v>
      </c>
      <c r="T22" s="21">
        <v>2376.5300000000002</v>
      </c>
      <c r="U22" s="21">
        <v>475.31</v>
      </c>
      <c r="V22" s="22"/>
      <c r="W22" s="23">
        <f t="shared" si="1"/>
        <v>3698</v>
      </c>
      <c r="X22" s="23">
        <f t="shared" si="4"/>
        <v>0</v>
      </c>
      <c r="Y22" s="24"/>
      <c r="Z22" s="24"/>
      <c r="AA22" s="24"/>
      <c r="AB22" s="24"/>
      <c r="AC22" s="24"/>
      <c r="AD22" s="24"/>
      <c r="AE22" s="24"/>
      <c r="AF22" s="24"/>
      <c r="AG22" s="25">
        <v>5252</v>
      </c>
      <c r="AH22" s="26">
        <f t="shared" si="2"/>
        <v>0</v>
      </c>
    </row>
    <row r="23" spans="1:34" s="25" customFormat="1" ht="15.75" outlineLevel="2" x14ac:dyDescent="0.25">
      <c r="A23" s="37"/>
      <c r="B23" s="37"/>
      <c r="C23" s="32">
        <v>1996</v>
      </c>
      <c r="D23" s="32">
        <v>6</v>
      </c>
      <c r="E23" s="33">
        <v>11.12</v>
      </c>
      <c r="F23" s="20">
        <v>6172</v>
      </c>
      <c r="G23" s="20">
        <v>94</v>
      </c>
      <c r="H23" s="21">
        <v>133.89361702127658</v>
      </c>
      <c r="I23" s="20">
        <v>395</v>
      </c>
      <c r="J23" s="21">
        <v>108.00759493670886</v>
      </c>
      <c r="K23" s="20">
        <v>1167</v>
      </c>
      <c r="L23" s="21">
        <v>89.658954584404455</v>
      </c>
      <c r="M23" s="20">
        <v>2260</v>
      </c>
      <c r="N23" s="21">
        <v>66.519911504424783</v>
      </c>
      <c r="O23" s="20">
        <v>433</v>
      </c>
      <c r="P23" s="21">
        <v>39.353348729792145</v>
      </c>
      <c r="Q23" s="20">
        <f t="shared" si="3"/>
        <v>4349</v>
      </c>
      <c r="R23" s="20">
        <v>1823</v>
      </c>
      <c r="S23" s="21">
        <v>17.378385416666664</v>
      </c>
      <c r="T23" s="21">
        <v>2626.4300000000007</v>
      </c>
      <c r="U23" s="21">
        <v>525.29</v>
      </c>
      <c r="V23" s="22"/>
      <c r="W23" s="23">
        <f t="shared" si="1"/>
        <v>4349</v>
      </c>
      <c r="X23" s="23">
        <f t="shared" si="4"/>
        <v>0</v>
      </c>
      <c r="Y23" s="24"/>
      <c r="Z23" s="24"/>
      <c r="AA23" s="24"/>
      <c r="AB23" s="24"/>
      <c r="AC23" s="24"/>
      <c r="AD23" s="24"/>
      <c r="AE23" s="24"/>
      <c r="AF23" s="24"/>
      <c r="AG23" s="25">
        <v>6172</v>
      </c>
      <c r="AH23" s="26">
        <f t="shared" si="2"/>
        <v>0</v>
      </c>
    </row>
    <row r="24" spans="1:34" s="25" customFormat="1" ht="15.75" outlineLevel="2" x14ac:dyDescent="0.25">
      <c r="A24" s="37"/>
      <c r="B24" s="37"/>
      <c r="C24" s="32">
        <v>1996</v>
      </c>
      <c r="D24" s="32">
        <v>7</v>
      </c>
      <c r="E24" s="33">
        <v>7.38</v>
      </c>
      <c r="F24" s="20">
        <v>4098</v>
      </c>
      <c r="G24" s="20">
        <v>114</v>
      </c>
      <c r="H24" s="21">
        <v>130.76315789473685</v>
      </c>
      <c r="I24" s="20">
        <v>399</v>
      </c>
      <c r="J24" s="21">
        <v>109.06015037593986</v>
      </c>
      <c r="K24" s="20">
        <v>749</v>
      </c>
      <c r="L24" s="21">
        <v>89.732977303070754</v>
      </c>
      <c r="M24" s="20">
        <v>1359</v>
      </c>
      <c r="N24" s="21">
        <v>67.607064017660051</v>
      </c>
      <c r="O24" s="20">
        <v>317</v>
      </c>
      <c r="P24" s="21">
        <v>38.536277602523661</v>
      </c>
      <c r="Q24" s="20">
        <f t="shared" si="3"/>
        <v>2938</v>
      </c>
      <c r="R24" s="20">
        <v>1160</v>
      </c>
      <c r="S24" s="21">
        <v>16.9922619047619</v>
      </c>
      <c r="T24" s="21">
        <v>1893.1799999999998</v>
      </c>
      <c r="U24" s="21">
        <v>378.61999999999995</v>
      </c>
      <c r="V24" s="22"/>
      <c r="W24" s="23">
        <f t="shared" si="1"/>
        <v>2938</v>
      </c>
      <c r="X24" s="23">
        <f t="shared" si="4"/>
        <v>0</v>
      </c>
      <c r="Y24" s="24"/>
      <c r="Z24" s="24"/>
      <c r="AA24" s="24"/>
      <c r="AB24" s="24"/>
      <c r="AC24" s="24"/>
      <c r="AD24" s="24"/>
      <c r="AE24" s="24"/>
      <c r="AF24" s="24"/>
      <c r="AG24" s="25">
        <v>4098</v>
      </c>
      <c r="AH24" s="26">
        <f t="shared" si="2"/>
        <v>0</v>
      </c>
    </row>
    <row r="25" spans="1:34" s="25" customFormat="1" ht="15.75" outlineLevel="2" x14ac:dyDescent="0.25">
      <c r="A25" s="37"/>
      <c r="B25" s="37"/>
      <c r="C25" s="32">
        <v>1996</v>
      </c>
      <c r="D25" s="32">
        <v>8</v>
      </c>
      <c r="E25" s="33">
        <v>5.57</v>
      </c>
      <c r="F25" s="20">
        <v>3094</v>
      </c>
      <c r="G25" s="20">
        <v>86</v>
      </c>
      <c r="H25" s="21">
        <v>131.67441860465115</v>
      </c>
      <c r="I25" s="20">
        <v>293</v>
      </c>
      <c r="J25" s="21">
        <v>108.99658703071673</v>
      </c>
      <c r="K25" s="20">
        <v>560</v>
      </c>
      <c r="L25" s="21">
        <v>89.908928571428575</v>
      </c>
      <c r="M25" s="20">
        <v>1202</v>
      </c>
      <c r="N25" s="21">
        <v>66.199667221297844</v>
      </c>
      <c r="O25" s="20">
        <v>179</v>
      </c>
      <c r="P25" s="21">
        <v>41.47486033519553</v>
      </c>
      <c r="Q25" s="20">
        <f t="shared" si="3"/>
        <v>2320</v>
      </c>
      <c r="R25" s="20">
        <v>774</v>
      </c>
      <c r="S25" s="21">
        <v>15.548571428571426</v>
      </c>
      <c r="T25" s="21">
        <v>1338.28</v>
      </c>
      <c r="U25" s="21">
        <v>267.65000000000003</v>
      </c>
      <c r="V25" s="22"/>
      <c r="W25" s="23">
        <f t="shared" si="1"/>
        <v>2320</v>
      </c>
      <c r="X25" s="23">
        <f t="shared" si="4"/>
        <v>0</v>
      </c>
      <c r="Y25" s="24"/>
      <c r="Z25" s="24"/>
      <c r="AA25" s="24"/>
      <c r="AB25" s="24"/>
      <c r="AC25" s="24"/>
      <c r="AD25" s="24"/>
      <c r="AE25" s="24"/>
      <c r="AF25" s="24"/>
      <c r="AG25" s="25">
        <v>3094</v>
      </c>
      <c r="AH25" s="26">
        <f t="shared" si="2"/>
        <v>0</v>
      </c>
    </row>
    <row r="26" spans="1:34" s="25" customFormat="1" ht="15.75" outlineLevel="2" x14ac:dyDescent="0.25">
      <c r="A26" s="37"/>
      <c r="B26" s="37"/>
      <c r="C26" s="32">
        <v>1997</v>
      </c>
      <c r="D26" s="32">
        <v>155</v>
      </c>
      <c r="E26" s="33">
        <v>2.5099999999999998</v>
      </c>
      <c r="F26" s="20">
        <v>1391</v>
      </c>
      <c r="G26" s="20">
        <v>26</v>
      </c>
      <c r="H26" s="21">
        <v>128.96153846153845</v>
      </c>
      <c r="I26" s="20">
        <v>97</v>
      </c>
      <c r="J26" s="21">
        <v>108.29896907216495</v>
      </c>
      <c r="K26" s="20">
        <v>305</v>
      </c>
      <c r="L26" s="21">
        <v>89.537704918032787</v>
      </c>
      <c r="M26" s="20">
        <v>516</v>
      </c>
      <c r="N26" s="21">
        <v>67.897286821705421</v>
      </c>
      <c r="O26" s="20">
        <v>58</v>
      </c>
      <c r="P26" s="21">
        <v>43.672413793103445</v>
      </c>
      <c r="Q26" s="20">
        <f t="shared" si="3"/>
        <v>1002</v>
      </c>
      <c r="R26" s="20">
        <v>389</v>
      </c>
      <c r="S26" s="21">
        <v>15.438680033416876</v>
      </c>
      <c r="T26" s="21">
        <v>583.65000000000009</v>
      </c>
      <c r="U26" s="21">
        <v>116.73999999999998</v>
      </c>
      <c r="V26" s="22"/>
      <c r="W26" s="23">
        <f t="shared" si="1"/>
        <v>1002</v>
      </c>
      <c r="X26" s="23">
        <f t="shared" si="4"/>
        <v>0</v>
      </c>
      <c r="Y26" s="24"/>
      <c r="Z26" s="24"/>
      <c r="AA26" s="24"/>
      <c r="AB26" s="24"/>
      <c r="AC26" s="24"/>
      <c r="AD26" s="24"/>
      <c r="AE26" s="24"/>
      <c r="AF26" s="24"/>
      <c r="AG26" s="25">
        <v>1391</v>
      </c>
      <c r="AH26" s="26">
        <f t="shared" si="2"/>
        <v>0</v>
      </c>
    </row>
    <row r="27" spans="1:34" s="25" customFormat="1" ht="15.75" outlineLevel="1" x14ac:dyDescent="0.25">
      <c r="A27" s="38" t="s">
        <v>24</v>
      </c>
      <c r="B27" s="38"/>
      <c r="C27" s="38"/>
      <c r="D27" s="38"/>
      <c r="E27" s="27">
        <f>SUBTOTAL(9,E20:E26)</f>
        <v>64.570000000000007</v>
      </c>
      <c r="F27" s="28">
        <f t="shared" ref="F27:O27" si="7">SUBTOTAL(9,F20:F26)</f>
        <v>35844</v>
      </c>
      <c r="G27" s="28">
        <f t="shared" si="7"/>
        <v>707</v>
      </c>
      <c r="H27" s="29">
        <f>(G26*H26+G25*H25+G24*H24+G23*H23+G22*H22+G21*H21+G20*H20)/G27</f>
        <v>132.93210749646394</v>
      </c>
      <c r="I27" s="28">
        <f t="shared" si="7"/>
        <v>2712</v>
      </c>
      <c r="J27" s="29">
        <f>(I26*J26+I25*J25+I24*J24+I23*J23+I22*J22+I21*J21+I20*J20)/I27</f>
        <v>108.48525073746313</v>
      </c>
      <c r="K27" s="28">
        <f t="shared" si="7"/>
        <v>6772</v>
      </c>
      <c r="L27" s="29">
        <f>(K26*L26+K25*L25+K24*L24+K23*L23+K22*L22+K21*L21+K20*L20)/K27</f>
        <v>89.598050797401058</v>
      </c>
      <c r="M27" s="28">
        <f t="shared" si="7"/>
        <v>13182</v>
      </c>
      <c r="N27" s="29">
        <f>(M26*N26+M25*N25+M24*N24+M23*N23+M22*N22+M21*N21+M20*N20)/M27</f>
        <v>66.891139432559555</v>
      </c>
      <c r="O27" s="28">
        <f t="shared" si="7"/>
        <v>2667</v>
      </c>
      <c r="P27" s="29">
        <f>(O26*P26+O25*P25+O24*P24+O23*P23+O22*P22+O21*P21+O20*P20)/O27</f>
        <v>38.110611173603303</v>
      </c>
      <c r="Q27" s="28">
        <f t="shared" ref="Q27:R27" si="8">SUBTOTAL(9,Q20:Q26)</f>
        <v>26040</v>
      </c>
      <c r="R27" s="28">
        <f t="shared" si="8"/>
        <v>9804</v>
      </c>
      <c r="S27" s="29">
        <f>(Q26*S26+Q25*S25+Q24*S24+Q23*S23+Q22*S22+Q21*S21+Q20*S20)/Q27</f>
        <v>17.259758325437517</v>
      </c>
      <c r="T27" s="27">
        <f t="shared" ref="T27:U27" si="9">SUBTOTAL(9,T20:T26)</f>
        <v>15960.51</v>
      </c>
      <c r="U27" s="27">
        <f t="shared" si="9"/>
        <v>3192.11</v>
      </c>
      <c r="V27" s="30"/>
      <c r="W27" s="23">
        <f t="shared" si="1"/>
        <v>26040</v>
      </c>
      <c r="X27" s="23">
        <f t="shared" si="4"/>
        <v>0</v>
      </c>
      <c r="Y27" s="31"/>
      <c r="Z27" s="31"/>
      <c r="AA27" s="31"/>
      <c r="AB27" s="31"/>
      <c r="AC27" s="31"/>
      <c r="AD27" s="31"/>
      <c r="AE27" s="31"/>
      <c r="AF27" s="31"/>
      <c r="AG27" s="25">
        <v>35844</v>
      </c>
      <c r="AH27" s="26">
        <f t="shared" si="2"/>
        <v>0</v>
      </c>
    </row>
    <row r="28" spans="1:34" s="25" customFormat="1" ht="15.75" outlineLevel="2" x14ac:dyDescent="0.25">
      <c r="A28" s="37">
        <v>3</v>
      </c>
      <c r="B28" s="37" t="s">
        <v>42</v>
      </c>
      <c r="C28" s="32">
        <v>1997</v>
      </c>
      <c r="D28" s="32">
        <v>69</v>
      </c>
      <c r="E28" s="33">
        <v>8.7200000000000006</v>
      </c>
      <c r="F28" s="20">
        <v>4838</v>
      </c>
      <c r="G28" s="20">
        <v>118</v>
      </c>
      <c r="H28" s="21">
        <v>128.67796610169492</v>
      </c>
      <c r="I28" s="20">
        <v>484</v>
      </c>
      <c r="J28" s="21">
        <v>108.13842975206612</v>
      </c>
      <c r="K28" s="20">
        <v>1076</v>
      </c>
      <c r="L28" s="21">
        <v>90.079089219330854</v>
      </c>
      <c r="M28" s="20">
        <v>1304</v>
      </c>
      <c r="N28" s="21">
        <v>68.562730061349697</v>
      </c>
      <c r="O28" s="20">
        <v>236</v>
      </c>
      <c r="P28" s="21">
        <v>39.144491525423732</v>
      </c>
      <c r="Q28" s="20">
        <f t="shared" si="3"/>
        <v>3218</v>
      </c>
      <c r="R28" s="20">
        <v>1620</v>
      </c>
      <c r="S28" s="21">
        <v>12.742063492063497</v>
      </c>
      <c r="T28" s="21">
        <v>1656.0399999999997</v>
      </c>
      <c r="U28" s="21">
        <v>331.21999999999986</v>
      </c>
      <c r="V28" s="22"/>
      <c r="W28" s="23">
        <f t="shared" si="1"/>
        <v>3218</v>
      </c>
      <c r="X28" s="23">
        <f t="shared" si="4"/>
        <v>0</v>
      </c>
      <c r="Y28" s="24"/>
      <c r="Z28" s="24"/>
      <c r="AA28" s="24"/>
      <c r="AB28" s="24"/>
      <c r="AC28" s="24"/>
      <c r="AD28" s="24"/>
      <c r="AE28" s="24"/>
      <c r="AF28" s="24"/>
      <c r="AG28" s="25">
        <v>4838</v>
      </c>
      <c r="AH28" s="26">
        <f t="shared" si="2"/>
        <v>0</v>
      </c>
    </row>
    <row r="29" spans="1:34" s="25" customFormat="1" ht="15.75" outlineLevel="2" x14ac:dyDescent="0.25">
      <c r="A29" s="37"/>
      <c r="B29" s="37"/>
      <c r="C29" s="32">
        <v>1997</v>
      </c>
      <c r="D29" s="32">
        <v>70</v>
      </c>
      <c r="E29" s="33">
        <v>4.5</v>
      </c>
      <c r="F29" s="20">
        <v>2499</v>
      </c>
      <c r="G29" s="20">
        <v>16</v>
      </c>
      <c r="H29" s="21">
        <v>127.625</v>
      </c>
      <c r="I29" s="20">
        <v>129</v>
      </c>
      <c r="J29" s="21">
        <v>107.21705426356588</v>
      </c>
      <c r="K29" s="20">
        <v>654</v>
      </c>
      <c r="L29" s="21">
        <v>88.901376146788991</v>
      </c>
      <c r="M29" s="20">
        <v>1030</v>
      </c>
      <c r="N29" s="21">
        <v>68.77718446601942</v>
      </c>
      <c r="O29" s="20">
        <v>95</v>
      </c>
      <c r="P29" s="21">
        <v>41.068421052631578</v>
      </c>
      <c r="Q29" s="20">
        <f t="shared" si="3"/>
        <v>1924</v>
      </c>
      <c r="R29" s="20">
        <v>575</v>
      </c>
      <c r="S29" s="21">
        <v>12.367567567567569</v>
      </c>
      <c r="T29" s="21">
        <v>832.89</v>
      </c>
      <c r="U29" s="21">
        <v>166.57000000000002</v>
      </c>
      <c r="V29" s="22"/>
      <c r="W29" s="23">
        <f t="shared" si="1"/>
        <v>1924</v>
      </c>
      <c r="X29" s="23">
        <f t="shared" si="4"/>
        <v>0</v>
      </c>
      <c r="Y29" s="24"/>
      <c r="Z29" s="24"/>
      <c r="AA29" s="24"/>
      <c r="AB29" s="24"/>
      <c r="AC29" s="24"/>
      <c r="AD29" s="24"/>
      <c r="AE29" s="24"/>
      <c r="AF29" s="24"/>
      <c r="AG29" s="25">
        <v>2499</v>
      </c>
      <c r="AH29" s="26">
        <f t="shared" si="2"/>
        <v>0</v>
      </c>
    </row>
    <row r="30" spans="1:34" s="25" customFormat="1" ht="15.75" outlineLevel="2" x14ac:dyDescent="0.25">
      <c r="A30" s="37"/>
      <c r="B30" s="37"/>
      <c r="C30" s="32">
        <v>1997</v>
      </c>
      <c r="D30" s="32">
        <v>71</v>
      </c>
      <c r="E30" s="33">
        <v>4.63</v>
      </c>
      <c r="F30" s="20">
        <v>2571</v>
      </c>
      <c r="G30" s="20">
        <v>36</v>
      </c>
      <c r="H30" s="21">
        <v>131.04166666666666</v>
      </c>
      <c r="I30" s="20">
        <v>243</v>
      </c>
      <c r="J30" s="21">
        <v>107.98559670781893</v>
      </c>
      <c r="K30" s="20">
        <v>661</v>
      </c>
      <c r="L30" s="21">
        <v>89.788653555219369</v>
      </c>
      <c r="M30" s="20">
        <v>776</v>
      </c>
      <c r="N30" s="21">
        <v>68.347680412371133</v>
      </c>
      <c r="O30" s="20">
        <v>139</v>
      </c>
      <c r="P30" s="21">
        <v>38.902877697841724</v>
      </c>
      <c r="Q30" s="20">
        <f t="shared" si="3"/>
        <v>1855</v>
      </c>
      <c r="R30" s="20">
        <v>716</v>
      </c>
      <c r="S30" s="21">
        <v>13.194218750000005</v>
      </c>
      <c r="T30" s="21">
        <v>950.42999999999984</v>
      </c>
      <c r="U30" s="21">
        <v>190.08999999999983</v>
      </c>
      <c r="V30" s="22"/>
      <c r="W30" s="23">
        <f t="shared" si="1"/>
        <v>1855</v>
      </c>
      <c r="X30" s="23">
        <f t="shared" si="4"/>
        <v>0</v>
      </c>
      <c r="Y30" s="24"/>
      <c r="Z30" s="24"/>
      <c r="AA30" s="24"/>
      <c r="AB30" s="24"/>
      <c r="AC30" s="24"/>
      <c r="AD30" s="24"/>
      <c r="AE30" s="24"/>
      <c r="AF30" s="24"/>
      <c r="AG30" s="25">
        <v>2571</v>
      </c>
      <c r="AH30" s="26">
        <f t="shared" si="2"/>
        <v>0</v>
      </c>
    </row>
    <row r="31" spans="1:34" s="25" customFormat="1" ht="15.75" outlineLevel="2" x14ac:dyDescent="0.25">
      <c r="A31" s="37"/>
      <c r="B31" s="37"/>
      <c r="C31" s="32">
        <v>1997</v>
      </c>
      <c r="D31" s="32">
        <v>72</v>
      </c>
      <c r="E31" s="33">
        <v>11.78</v>
      </c>
      <c r="F31" s="20">
        <v>6536</v>
      </c>
      <c r="G31" s="20">
        <v>49</v>
      </c>
      <c r="H31" s="21">
        <v>141.29591836734693</v>
      </c>
      <c r="I31" s="20">
        <v>356</v>
      </c>
      <c r="J31" s="21">
        <v>106.8061797752809</v>
      </c>
      <c r="K31" s="20">
        <v>1591</v>
      </c>
      <c r="L31" s="21">
        <v>89.008170961659332</v>
      </c>
      <c r="M31" s="20">
        <v>2724</v>
      </c>
      <c r="N31" s="21">
        <v>68.676450073421435</v>
      </c>
      <c r="O31" s="20">
        <v>432</v>
      </c>
      <c r="P31" s="21">
        <v>38.712962962962962</v>
      </c>
      <c r="Q31" s="20">
        <f t="shared" si="3"/>
        <v>5152</v>
      </c>
      <c r="R31" s="20">
        <v>1384</v>
      </c>
      <c r="S31" s="21">
        <v>13.752133333333335</v>
      </c>
      <c r="T31" s="21">
        <v>2493.7699999999995</v>
      </c>
      <c r="U31" s="21">
        <v>498.75999999999993</v>
      </c>
      <c r="V31" s="22"/>
      <c r="W31" s="23">
        <f t="shared" si="1"/>
        <v>5152</v>
      </c>
      <c r="X31" s="23">
        <f t="shared" si="4"/>
        <v>0</v>
      </c>
      <c r="Y31" s="24"/>
      <c r="Z31" s="24"/>
      <c r="AA31" s="24"/>
      <c r="AB31" s="24"/>
      <c r="AC31" s="24"/>
      <c r="AD31" s="24"/>
      <c r="AE31" s="24"/>
      <c r="AF31" s="24"/>
      <c r="AG31" s="25">
        <v>6536</v>
      </c>
      <c r="AH31" s="26">
        <f t="shared" si="2"/>
        <v>0</v>
      </c>
    </row>
    <row r="32" spans="1:34" s="25" customFormat="1" ht="15.75" outlineLevel="1" x14ac:dyDescent="0.25">
      <c r="A32" s="38" t="s">
        <v>24</v>
      </c>
      <c r="B32" s="38"/>
      <c r="C32" s="38"/>
      <c r="D32" s="38"/>
      <c r="E32" s="27">
        <f>SUBTOTAL(9,E28:E31)</f>
        <v>29.630000000000003</v>
      </c>
      <c r="F32" s="28">
        <f t="shared" ref="F32:R32" si="10">SUBTOTAL(9,F28:F31)</f>
        <v>16444</v>
      </c>
      <c r="G32" s="28">
        <f t="shared" si="10"/>
        <v>219</v>
      </c>
      <c r="H32" s="29">
        <f>(G31*H31+G30*H30+G29*H29+G28*H28)/G32</f>
        <v>131.81278538812785</v>
      </c>
      <c r="I32" s="28">
        <f t="shared" si="10"/>
        <v>1212</v>
      </c>
      <c r="J32" s="29">
        <f>(I31*J31+I30*J30+I29*J29+I28*J28)/I32</f>
        <v>107.61839933993399</v>
      </c>
      <c r="K32" s="28">
        <f t="shared" si="10"/>
        <v>3982</v>
      </c>
      <c r="L32" s="29">
        <f>(K31*L31+K30*L30+K29*L29+K28*L28)/K32</f>
        <v>89.40956805625315</v>
      </c>
      <c r="M32" s="28">
        <f t="shared" si="10"/>
        <v>5834</v>
      </c>
      <c r="N32" s="29">
        <f>(M31*N31+M30*N30+M29*N29+M28*N28)/M32</f>
        <v>68.625085704490914</v>
      </c>
      <c r="O32" s="28">
        <f t="shared" si="10"/>
        <v>902</v>
      </c>
      <c r="P32" s="29">
        <f>(O31*P31+O30*P30+O29*P29+O28*P28)/O32</f>
        <v>39.10321507760532</v>
      </c>
      <c r="Q32" s="28">
        <f t="shared" si="10"/>
        <v>12149</v>
      </c>
      <c r="R32" s="28">
        <f t="shared" si="10"/>
        <v>4295</v>
      </c>
      <c r="S32" s="29">
        <f>(Q31*S31+Q30*S30+Q29*S29+Q28*S28)/Q32</f>
        <v>13.180132276898812</v>
      </c>
      <c r="T32" s="27">
        <f t="shared" ref="T32:U32" si="11">SUBTOTAL(9,T28:T31)</f>
        <v>5933.1299999999992</v>
      </c>
      <c r="U32" s="27">
        <f t="shared" si="11"/>
        <v>1186.6399999999996</v>
      </c>
      <c r="V32" s="30"/>
      <c r="W32" s="23">
        <f t="shared" si="1"/>
        <v>12149</v>
      </c>
      <c r="X32" s="23">
        <f t="shared" si="4"/>
        <v>0</v>
      </c>
      <c r="Y32" s="31"/>
      <c r="Z32" s="31"/>
      <c r="AA32" s="31"/>
      <c r="AB32" s="31"/>
      <c r="AC32" s="31"/>
      <c r="AD32" s="31"/>
      <c r="AE32" s="31"/>
      <c r="AF32" s="31"/>
      <c r="AG32" s="25">
        <v>16444</v>
      </c>
      <c r="AH32" s="26">
        <f t="shared" si="2"/>
        <v>0</v>
      </c>
    </row>
    <row r="33" spans="1:34" s="25" customFormat="1" ht="15.75" outlineLevel="2" x14ac:dyDescent="0.25">
      <c r="A33" s="37">
        <v>4</v>
      </c>
      <c r="B33" s="41" t="s">
        <v>25</v>
      </c>
      <c r="C33" s="32">
        <v>1997</v>
      </c>
      <c r="D33" s="32">
        <v>26</v>
      </c>
      <c r="E33" s="33">
        <v>1.38</v>
      </c>
      <c r="F33" s="20">
        <v>764</v>
      </c>
      <c r="G33" s="20">
        <v>9</v>
      </c>
      <c r="H33" s="21">
        <v>134.66666666666666</v>
      </c>
      <c r="I33" s="20">
        <v>81</v>
      </c>
      <c r="J33" s="21">
        <v>106.91358024691358</v>
      </c>
      <c r="K33" s="20">
        <v>207</v>
      </c>
      <c r="L33" s="21">
        <v>89.135265700483089</v>
      </c>
      <c r="M33" s="20">
        <v>288</v>
      </c>
      <c r="N33" s="21">
        <v>69.760416666666671</v>
      </c>
      <c r="O33" s="20">
        <v>26</v>
      </c>
      <c r="P33" s="21">
        <v>38.884615384615387</v>
      </c>
      <c r="Q33" s="20">
        <f t="shared" si="3"/>
        <v>611</v>
      </c>
      <c r="R33" s="20">
        <v>153</v>
      </c>
      <c r="S33" s="21">
        <v>15.456140350877194</v>
      </c>
      <c r="T33" s="21">
        <v>371.16</v>
      </c>
      <c r="U33" s="21">
        <v>74.23</v>
      </c>
      <c r="V33" s="30"/>
      <c r="W33" s="23">
        <f t="shared" si="1"/>
        <v>611</v>
      </c>
      <c r="X33" s="23">
        <f t="shared" si="4"/>
        <v>0</v>
      </c>
      <c r="Y33" s="31"/>
      <c r="Z33" s="31"/>
      <c r="AA33" s="31"/>
      <c r="AB33" s="31"/>
      <c r="AC33" s="31"/>
      <c r="AD33" s="31"/>
      <c r="AE33" s="31"/>
      <c r="AF33" s="31"/>
      <c r="AG33" s="25">
        <v>764</v>
      </c>
      <c r="AH33" s="26">
        <f t="shared" si="2"/>
        <v>0</v>
      </c>
    </row>
    <row r="34" spans="1:34" s="25" customFormat="1" ht="15.75" outlineLevel="2" x14ac:dyDescent="0.25">
      <c r="A34" s="37"/>
      <c r="B34" s="41"/>
      <c r="C34" s="32">
        <v>1997</v>
      </c>
      <c r="D34" s="32">
        <v>27</v>
      </c>
      <c r="E34" s="33">
        <v>5.31</v>
      </c>
      <c r="F34" s="20">
        <v>2949</v>
      </c>
      <c r="G34" s="20">
        <v>77</v>
      </c>
      <c r="H34" s="21">
        <v>137.48051948051949</v>
      </c>
      <c r="I34" s="20">
        <v>332</v>
      </c>
      <c r="J34" s="21">
        <v>108.56927710843374</v>
      </c>
      <c r="K34" s="20">
        <v>700</v>
      </c>
      <c r="L34" s="21">
        <v>90.124285714285719</v>
      </c>
      <c r="M34" s="20">
        <v>1089</v>
      </c>
      <c r="N34" s="21">
        <v>68.301193755739206</v>
      </c>
      <c r="O34" s="20">
        <v>191</v>
      </c>
      <c r="P34" s="21">
        <v>38.136125654450261</v>
      </c>
      <c r="Q34" s="20">
        <f t="shared" si="3"/>
        <v>2389</v>
      </c>
      <c r="R34" s="20">
        <v>560</v>
      </c>
      <c r="S34" s="21">
        <v>16.261290322580646</v>
      </c>
      <c r="T34" s="21">
        <v>1533.5699999999997</v>
      </c>
      <c r="U34" s="21">
        <v>306.68</v>
      </c>
      <c r="V34" s="30"/>
      <c r="W34" s="23">
        <f t="shared" si="1"/>
        <v>2389</v>
      </c>
      <c r="X34" s="23">
        <f t="shared" si="4"/>
        <v>0</v>
      </c>
      <c r="Y34" s="31"/>
      <c r="Z34" s="31"/>
      <c r="AA34" s="31"/>
      <c r="AB34" s="31"/>
      <c r="AC34" s="31"/>
      <c r="AD34" s="31"/>
      <c r="AE34" s="31"/>
      <c r="AF34" s="31"/>
      <c r="AG34" s="25">
        <v>2949</v>
      </c>
      <c r="AH34" s="26">
        <f t="shared" si="2"/>
        <v>0</v>
      </c>
    </row>
    <row r="35" spans="1:34" s="25" customFormat="1" ht="15.75" outlineLevel="2" x14ac:dyDescent="0.25">
      <c r="A35" s="37"/>
      <c r="B35" s="41"/>
      <c r="C35" s="32">
        <v>1997</v>
      </c>
      <c r="D35" s="32">
        <v>28</v>
      </c>
      <c r="E35" s="33">
        <v>6.89</v>
      </c>
      <c r="F35" s="20">
        <v>3823</v>
      </c>
      <c r="G35" s="20">
        <v>85</v>
      </c>
      <c r="H35" s="21">
        <v>137.5529411764706</v>
      </c>
      <c r="I35" s="20">
        <v>412</v>
      </c>
      <c r="J35" s="21">
        <v>108.91019417475728</v>
      </c>
      <c r="K35" s="20">
        <v>874</v>
      </c>
      <c r="L35" s="21">
        <v>89.434782608695656</v>
      </c>
      <c r="M35" s="20">
        <v>1404</v>
      </c>
      <c r="N35" s="21">
        <v>67.81267806267806</v>
      </c>
      <c r="O35" s="20">
        <v>227</v>
      </c>
      <c r="P35" s="21">
        <v>37.876651982378853</v>
      </c>
      <c r="Q35" s="20">
        <f t="shared" si="3"/>
        <v>3002</v>
      </c>
      <c r="R35" s="20">
        <v>821</v>
      </c>
      <c r="S35" s="21">
        <v>16.145238095238099</v>
      </c>
      <c r="T35" s="21">
        <v>1881.21</v>
      </c>
      <c r="U35" s="21">
        <v>376.24</v>
      </c>
      <c r="V35" s="30"/>
      <c r="W35" s="23">
        <f t="shared" si="1"/>
        <v>3002</v>
      </c>
      <c r="X35" s="23">
        <f t="shared" si="4"/>
        <v>0</v>
      </c>
      <c r="Y35" s="31"/>
      <c r="Z35" s="31"/>
      <c r="AA35" s="31"/>
      <c r="AB35" s="31"/>
      <c r="AC35" s="31"/>
      <c r="AD35" s="31"/>
      <c r="AE35" s="31"/>
      <c r="AF35" s="31"/>
      <c r="AG35" s="25">
        <v>3823</v>
      </c>
      <c r="AH35" s="26">
        <f t="shared" si="2"/>
        <v>0</v>
      </c>
    </row>
    <row r="36" spans="1:34" s="25" customFormat="1" ht="15.75" outlineLevel="2" x14ac:dyDescent="0.25">
      <c r="A36" s="37"/>
      <c r="B36" s="41"/>
      <c r="C36" s="32">
        <v>1997</v>
      </c>
      <c r="D36" s="32">
        <v>29</v>
      </c>
      <c r="E36" s="33">
        <v>4.68</v>
      </c>
      <c r="F36" s="20">
        <v>2600</v>
      </c>
      <c r="G36" s="20">
        <v>124</v>
      </c>
      <c r="H36" s="21">
        <v>133.16935483870967</v>
      </c>
      <c r="I36" s="20">
        <v>290</v>
      </c>
      <c r="J36" s="21">
        <v>109.22068965517241</v>
      </c>
      <c r="K36" s="20">
        <v>492</v>
      </c>
      <c r="L36" s="21">
        <v>89.845528455284551</v>
      </c>
      <c r="M36" s="20">
        <v>576</v>
      </c>
      <c r="N36" s="21">
        <v>68.442708333333329</v>
      </c>
      <c r="O36" s="20">
        <v>155</v>
      </c>
      <c r="P36" s="21">
        <v>35.283870967741933</v>
      </c>
      <c r="Q36" s="20">
        <f t="shared" si="3"/>
        <v>1637</v>
      </c>
      <c r="R36" s="20">
        <v>963</v>
      </c>
      <c r="S36" s="21">
        <v>15.994507575757574</v>
      </c>
      <c r="T36" s="21">
        <v>1151.8300000000002</v>
      </c>
      <c r="U36" s="21">
        <v>230.36999999999995</v>
      </c>
      <c r="V36" s="30"/>
      <c r="W36" s="23">
        <f t="shared" si="1"/>
        <v>1637</v>
      </c>
      <c r="X36" s="23">
        <f t="shared" si="4"/>
        <v>0</v>
      </c>
      <c r="Y36" s="31"/>
      <c r="Z36" s="31"/>
      <c r="AA36" s="31"/>
      <c r="AB36" s="31"/>
      <c r="AC36" s="31"/>
      <c r="AD36" s="31"/>
      <c r="AE36" s="31"/>
      <c r="AF36" s="31"/>
      <c r="AG36" s="25">
        <v>2600</v>
      </c>
      <c r="AH36" s="26">
        <f t="shared" si="2"/>
        <v>0</v>
      </c>
    </row>
    <row r="37" spans="1:34" s="25" customFormat="1" ht="15.75" outlineLevel="2" x14ac:dyDescent="0.25">
      <c r="A37" s="37"/>
      <c r="B37" s="41"/>
      <c r="C37" s="32">
        <v>1997</v>
      </c>
      <c r="D37" s="32">
        <v>142</v>
      </c>
      <c r="E37" s="33">
        <v>5.07</v>
      </c>
      <c r="F37" s="20">
        <v>2815</v>
      </c>
      <c r="G37" s="20">
        <v>25</v>
      </c>
      <c r="H37" s="21">
        <v>146.16</v>
      </c>
      <c r="I37" s="20">
        <v>194</v>
      </c>
      <c r="J37" s="21">
        <v>107.97422680412372</v>
      </c>
      <c r="K37" s="20">
        <v>689</v>
      </c>
      <c r="L37" s="21">
        <v>89.518142235123364</v>
      </c>
      <c r="M37" s="20">
        <v>993</v>
      </c>
      <c r="N37" s="21">
        <v>69.106747230614303</v>
      </c>
      <c r="O37" s="20">
        <v>101</v>
      </c>
      <c r="P37" s="21">
        <v>37.059405940594061</v>
      </c>
      <c r="Q37" s="20">
        <f t="shared" si="3"/>
        <v>2002</v>
      </c>
      <c r="R37" s="20">
        <v>813</v>
      </c>
      <c r="S37" s="21">
        <v>18.332465277777779</v>
      </c>
      <c r="T37" s="21">
        <v>1253.1099999999999</v>
      </c>
      <c r="U37" s="21">
        <v>250.62</v>
      </c>
      <c r="V37" s="30"/>
      <c r="W37" s="23">
        <f t="shared" si="1"/>
        <v>2002</v>
      </c>
      <c r="X37" s="23">
        <f t="shared" si="4"/>
        <v>0</v>
      </c>
      <c r="Y37" s="31"/>
      <c r="Z37" s="31"/>
      <c r="AA37" s="31"/>
      <c r="AB37" s="31"/>
      <c r="AC37" s="31"/>
      <c r="AD37" s="31"/>
      <c r="AE37" s="31"/>
      <c r="AF37" s="31"/>
      <c r="AG37" s="25">
        <v>2815</v>
      </c>
      <c r="AH37" s="26">
        <f t="shared" si="2"/>
        <v>0</v>
      </c>
    </row>
    <row r="38" spans="1:34" s="25" customFormat="1" ht="15.75" outlineLevel="2" x14ac:dyDescent="0.25">
      <c r="A38" s="37"/>
      <c r="B38" s="41"/>
      <c r="C38" s="32">
        <v>1997</v>
      </c>
      <c r="D38" s="32">
        <v>143</v>
      </c>
      <c r="E38" s="33">
        <v>4.26</v>
      </c>
      <c r="F38" s="20">
        <v>2364</v>
      </c>
      <c r="G38" s="20">
        <v>39</v>
      </c>
      <c r="H38" s="21">
        <v>129.89743589743588</v>
      </c>
      <c r="I38" s="20">
        <v>226</v>
      </c>
      <c r="J38" s="21">
        <v>108.64159292035399</v>
      </c>
      <c r="K38" s="20">
        <v>569</v>
      </c>
      <c r="L38" s="21">
        <v>89.827768014059757</v>
      </c>
      <c r="M38" s="20">
        <v>868</v>
      </c>
      <c r="N38" s="21">
        <v>68.326036866359445</v>
      </c>
      <c r="O38" s="20">
        <v>158</v>
      </c>
      <c r="P38" s="21">
        <v>35</v>
      </c>
      <c r="Q38" s="20">
        <f t="shared" si="3"/>
        <v>1860</v>
      </c>
      <c r="R38" s="20">
        <v>504</v>
      </c>
      <c r="S38" s="21">
        <v>18.332465277777779</v>
      </c>
      <c r="T38" s="21">
        <v>1277.4999999999995</v>
      </c>
      <c r="U38" s="21">
        <v>255.49999999999997</v>
      </c>
      <c r="V38" s="30"/>
      <c r="W38" s="23">
        <f t="shared" si="1"/>
        <v>1860</v>
      </c>
      <c r="X38" s="23">
        <f t="shared" si="4"/>
        <v>0</v>
      </c>
      <c r="Y38" s="31"/>
      <c r="Z38" s="31"/>
      <c r="AA38" s="31"/>
      <c r="AB38" s="31"/>
      <c r="AC38" s="31"/>
      <c r="AD38" s="31"/>
      <c r="AE38" s="31"/>
      <c r="AF38" s="31"/>
      <c r="AG38" s="25">
        <v>2364</v>
      </c>
      <c r="AH38" s="26">
        <f t="shared" si="2"/>
        <v>0</v>
      </c>
    </row>
    <row r="39" spans="1:34" s="25" customFormat="1" ht="15.75" outlineLevel="2" x14ac:dyDescent="0.25">
      <c r="A39" s="37"/>
      <c r="B39" s="41"/>
      <c r="C39" s="32">
        <v>1997</v>
      </c>
      <c r="D39" s="32">
        <v>144</v>
      </c>
      <c r="E39" s="33">
        <v>3.67</v>
      </c>
      <c r="F39" s="20">
        <v>2039</v>
      </c>
      <c r="G39" s="20">
        <v>25</v>
      </c>
      <c r="H39" s="21">
        <v>127.88</v>
      </c>
      <c r="I39" s="20">
        <v>174</v>
      </c>
      <c r="J39" s="21">
        <v>107.53448275862068</v>
      </c>
      <c r="K39" s="20">
        <v>536</v>
      </c>
      <c r="L39" s="21">
        <v>89.722014925373131</v>
      </c>
      <c r="M39" s="20">
        <v>789</v>
      </c>
      <c r="N39" s="21">
        <v>68.413181242078579</v>
      </c>
      <c r="O39" s="20">
        <v>120</v>
      </c>
      <c r="P39" s="21">
        <v>38.299999999999997</v>
      </c>
      <c r="Q39" s="20">
        <f t="shared" si="3"/>
        <v>1644</v>
      </c>
      <c r="R39" s="20">
        <v>395</v>
      </c>
      <c r="S39" s="21">
        <v>15.910714285714283</v>
      </c>
      <c r="T39" s="21">
        <v>960.3</v>
      </c>
      <c r="U39" s="21">
        <v>192.04999999999998</v>
      </c>
      <c r="V39" s="30"/>
      <c r="W39" s="23">
        <f t="shared" si="1"/>
        <v>1644</v>
      </c>
      <c r="X39" s="23">
        <f t="shared" si="4"/>
        <v>0</v>
      </c>
      <c r="Y39" s="31"/>
      <c r="Z39" s="31"/>
      <c r="AA39" s="31"/>
      <c r="AB39" s="31"/>
      <c r="AC39" s="31"/>
      <c r="AD39" s="31"/>
      <c r="AE39" s="31"/>
      <c r="AF39" s="31"/>
      <c r="AG39" s="25">
        <v>2039</v>
      </c>
      <c r="AH39" s="26">
        <f t="shared" si="2"/>
        <v>0</v>
      </c>
    </row>
    <row r="40" spans="1:34" s="25" customFormat="1" ht="15.75" outlineLevel="2" x14ac:dyDescent="0.25">
      <c r="A40" s="37"/>
      <c r="B40" s="41"/>
      <c r="C40" s="32">
        <v>1997</v>
      </c>
      <c r="D40" s="32">
        <v>145</v>
      </c>
      <c r="E40" s="33">
        <v>4.54</v>
      </c>
      <c r="F40" s="20">
        <v>2522</v>
      </c>
      <c r="G40" s="20">
        <v>50</v>
      </c>
      <c r="H40" s="21">
        <v>145.26</v>
      </c>
      <c r="I40" s="20">
        <v>271</v>
      </c>
      <c r="J40" s="21">
        <v>108.15867158671587</v>
      </c>
      <c r="K40" s="20">
        <v>649</v>
      </c>
      <c r="L40" s="21">
        <v>89.929121725731889</v>
      </c>
      <c r="M40" s="20">
        <v>676</v>
      </c>
      <c r="N40" s="21">
        <v>69.183431952662716</v>
      </c>
      <c r="O40" s="20">
        <v>64</v>
      </c>
      <c r="P40" s="21">
        <v>37.90625</v>
      </c>
      <c r="Q40" s="20">
        <f t="shared" si="3"/>
        <v>1710</v>
      </c>
      <c r="R40" s="20">
        <v>812</v>
      </c>
      <c r="S40" s="21">
        <v>16.95272727272727</v>
      </c>
      <c r="T40" s="21">
        <v>1264.2099999999998</v>
      </c>
      <c r="U40" s="21">
        <v>252.82000000000011</v>
      </c>
      <c r="V40" s="30"/>
      <c r="W40" s="23">
        <f t="shared" si="1"/>
        <v>1710</v>
      </c>
      <c r="X40" s="23">
        <f t="shared" si="4"/>
        <v>0</v>
      </c>
      <c r="Y40" s="31"/>
      <c r="Z40" s="31"/>
      <c r="AA40" s="31"/>
      <c r="AB40" s="31"/>
      <c r="AC40" s="31"/>
      <c r="AD40" s="31"/>
      <c r="AE40" s="31"/>
      <c r="AF40" s="31"/>
      <c r="AG40" s="25">
        <v>2522</v>
      </c>
      <c r="AH40" s="26">
        <f t="shared" si="2"/>
        <v>0</v>
      </c>
    </row>
    <row r="41" spans="1:34" s="25" customFormat="1" ht="15.75" outlineLevel="2" x14ac:dyDescent="0.25">
      <c r="A41" s="37"/>
      <c r="B41" s="41"/>
      <c r="C41" s="32">
        <v>1997</v>
      </c>
      <c r="D41" s="32">
        <v>146</v>
      </c>
      <c r="E41" s="33">
        <v>5.85</v>
      </c>
      <c r="F41" s="20">
        <v>3248</v>
      </c>
      <c r="G41" s="20">
        <v>52</v>
      </c>
      <c r="H41" s="21">
        <v>134.13461538461539</v>
      </c>
      <c r="I41" s="20">
        <v>291</v>
      </c>
      <c r="J41" s="21">
        <v>108.21993127147766</v>
      </c>
      <c r="K41" s="20">
        <v>877</v>
      </c>
      <c r="L41" s="21">
        <v>89.656784492588372</v>
      </c>
      <c r="M41" s="20">
        <v>1117</v>
      </c>
      <c r="N41" s="21">
        <v>68.644583706356315</v>
      </c>
      <c r="O41" s="20">
        <v>130</v>
      </c>
      <c r="P41" s="21">
        <v>38.946153846153848</v>
      </c>
      <c r="Q41" s="20">
        <f t="shared" si="3"/>
        <v>2467</v>
      </c>
      <c r="R41" s="20">
        <v>781</v>
      </c>
      <c r="S41" s="21">
        <v>16.380958904109587</v>
      </c>
      <c r="T41" s="21">
        <v>1576.3599999999997</v>
      </c>
      <c r="U41" s="21">
        <v>315.28000000000009</v>
      </c>
      <c r="V41" s="30"/>
      <c r="W41" s="23">
        <f t="shared" si="1"/>
        <v>2467</v>
      </c>
      <c r="X41" s="23">
        <f t="shared" si="4"/>
        <v>0</v>
      </c>
      <c r="Y41" s="31"/>
      <c r="Z41" s="31"/>
      <c r="AA41" s="31"/>
      <c r="AB41" s="31"/>
      <c r="AC41" s="31"/>
      <c r="AD41" s="31"/>
      <c r="AE41" s="31"/>
      <c r="AF41" s="31"/>
      <c r="AG41" s="25">
        <v>3248</v>
      </c>
      <c r="AH41" s="26">
        <f t="shared" si="2"/>
        <v>0</v>
      </c>
    </row>
    <row r="42" spans="1:34" s="25" customFormat="1" ht="15.75" outlineLevel="2" x14ac:dyDescent="0.25">
      <c r="A42" s="37"/>
      <c r="B42" s="41"/>
      <c r="C42" s="32">
        <v>1997</v>
      </c>
      <c r="D42" s="32">
        <v>148</v>
      </c>
      <c r="E42" s="33">
        <v>9.27</v>
      </c>
      <c r="F42" s="20">
        <v>5146</v>
      </c>
      <c r="G42" s="20">
        <v>91</v>
      </c>
      <c r="H42" s="21">
        <v>129.68131868131869</v>
      </c>
      <c r="I42" s="20">
        <v>452</v>
      </c>
      <c r="J42" s="21">
        <v>107.74115044247787</v>
      </c>
      <c r="K42" s="20">
        <v>1264</v>
      </c>
      <c r="L42" s="21">
        <v>89.971518987341767</v>
      </c>
      <c r="M42" s="20">
        <v>1674</v>
      </c>
      <c r="N42" s="21">
        <v>68.945041816009564</v>
      </c>
      <c r="O42" s="20">
        <v>161</v>
      </c>
      <c r="P42" s="21">
        <v>39.074534161490682</v>
      </c>
      <c r="Q42" s="20">
        <f t="shared" si="3"/>
        <v>3642</v>
      </c>
      <c r="R42" s="20">
        <v>1504</v>
      </c>
      <c r="S42" s="21">
        <v>15.7664705882353</v>
      </c>
      <c r="T42" s="21">
        <v>2290.4299999999994</v>
      </c>
      <c r="U42" s="21">
        <v>458.05</v>
      </c>
      <c r="V42" s="30"/>
      <c r="W42" s="23">
        <f t="shared" ref="W42:W69" si="12">G42+I42+K42+M42+O42</f>
        <v>3642</v>
      </c>
      <c r="X42" s="23">
        <f t="shared" si="4"/>
        <v>0</v>
      </c>
      <c r="Y42" s="31"/>
      <c r="Z42" s="31"/>
      <c r="AA42" s="31"/>
      <c r="AB42" s="31"/>
      <c r="AC42" s="31"/>
      <c r="AD42" s="31"/>
      <c r="AE42" s="31"/>
      <c r="AF42" s="31"/>
      <c r="AG42" s="25">
        <v>5146</v>
      </c>
      <c r="AH42" s="26">
        <f t="shared" ref="AH42:AH69" si="13">+AG42-F42</f>
        <v>0</v>
      </c>
    </row>
    <row r="43" spans="1:34" s="25" customFormat="1" ht="15.75" outlineLevel="2" x14ac:dyDescent="0.25">
      <c r="A43" s="37"/>
      <c r="B43" s="41"/>
      <c r="C43" s="32">
        <v>1997</v>
      </c>
      <c r="D43" s="32">
        <v>149</v>
      </c>
      <c r="E43" s="33">
        <v>3.25</v>
      </c>
      <c r="F43" s="20">
        <v>1806</v>
      </c>
      <c r="G43" s="20">
        <v>51</v>
      </c>
      <c r="H43" s="21">
        <v>134.07843137254903</v>
      </c>
      <c r="I43" s="20">
        <v>140</v>
      </c>
      <c r="J43" s="21">
        <v>108.91428571428571</v>
      </c>
      <c r="K43" s="20">
        <v>350</v>
      </c>
      <c r="L43" s="21">
        <v>89.188571428571422</v>
      </c>
      <c r="M43" s="20">
        <v>342</v>
      </c>
      <c r="N43" s="21">
        <v>70.713450292397667</v>
      </c>
      <c r="O43" s="20">
        <v>4</v>
      </c>
      <c r="P43" s="21">
        <v>41</v>
      </c>
      <c r="Q43" s="20">
        <f t="shared" si="3"/>
        <v>887</v>
      </c>
      <c r="R43" s="20">
        <v>919</v>
      </c>
      <c r="S43" s="21">
        <v>15.329166666666667</v>
      </c>
      <c r="T43" s="21">
        <v>631.7600000000001</v>
      </c>
      <c r="U43" s="21">
        <v>126.31999999999998</v>
      </c>
      <c r="V43" s="30"/>
      <c r="W43" s="23">
        <f t="shared" si="12"/>
        <v>887</v>
      </c>
      <c r="X43" s="23">
        <f t="shared" si="4"/>
        <v>0</v>
      </c>
      <c r="Y43" s="31"/>
      <c r="Z43" s="31"/>
      <c r="AA43" s="31"/>
      <c r="AB43" s="31"/>
      <c r="AC43" s="31"/>
      <c r="AD43" s="31"/>
      <c r="AE43" s="31"/>
      <c r="AF43" s="31"/>
      <c r="AG43" s="25">
        <v>1806</v>
      </c>
      <c r="AH43" s="26">
        <f t="shared" si="13"/>
        <v>0</v>
      </c>
    </row>
    <row r="44" spans="1:34" s="25" customFormat="1" ht="15.75" outlineLevel="2" x14ac:dyDescent="0.25">
      <c r="A44" s="37"/>
      <c r="B44" s="41"/>
      <c r="C44" s="32">
        <v>1997</v>
      </c>
      <c r="D44" s="32">
        <v>150</v>
      </c>
      <c r="E44" s="33">
        <v>4.25</v>
      </c>
      <c r="F44" s="20">
        <v>2360</v>
      </c>
      <c r="G44" s="20">
        <v>64</v>
      </c>
      <c r="H44" s="21">
        <v>132.578125</v>
      </c>
      <c r="I44" s="20">
        <v>251</v>
      </c>
      <c r="J44" s="21">
        <v>107.81274900398407</v>
      </c>
      <c r="K44" s="20">
        <v>663</v>
      </c>
      <c r="L44" s="21">
        <v>89.713423831070884</v>
      </c>
      <c r="M44" s="20">
        <v>732</v>
      </c>
      <c r="N44" s="21">
        <v>69.349726775956285</v>
      </c>
      <c r="O44" s="20">
        <v>87</v>
      </c>
      <c r="P44" s="21">
        <v>40.540229885057471</v>
      </c>
      <c r="Q44" s="20">
        <f t="shared" si="3"/>
        <v>1797</v>
      </c>
      <c r="R44" s="20">
        <v>563</v>
      </c>
      <c r="S44" s="21">
        <v>17.219791666666669</v>
      </c>
      <c r="T44" s="21">
        <v>1269.2600000000002</v>
      </c>
      <c r="U44" s="21">
        <v>253.85</v>
      </c>
      <c r="V44" s="30"/>
      <c r="W44" s="23">
        <f t="shared" si="12"/>
        <v>1797</v>
      </c>
      <c r="X44" s="23">
        <f t="shared" si="4"/>
        <v>0</v>
      </c>
      <c r="Y44" s="31"/>
      <c r="Z44" s="31"/>
      <c r="AA44" s="31"/>
      <c r="AB44" s="31"/>
      <c r="AC44" s="31"/>
      <c r="AD44" s="31"/>
      <c r="AE44" s="31"/>
      <c r="AF44" s="31"/>
      <c r="AG44" s="25">
        <v>2360</v>
      </c>
      <c r="AH44" s="26">
        <f t="shared" si="13"/>
        <v>0</v>
      </c>
    </row>
    <row r="45" spans="1:34" s="25" customFormat="1" ht="15.75" outlineLevel="2" x14ac:dyDescent="0.25">
      <c r="A45" s="37"/>
      <c r="B45" s="41"/>
      <c r="C45" s="32">
        <v>1997</v>
      </c>
      <c r="D45" s="32">
        <v>151</v>
      </c>
      <c r="E45" s="33">
        <v>6.56</v>
      </c>
      <c r="F45" s="20">
        <v>3642</v>
      </c>
      <c r="G45" s="20">
        <v>47</v>
      </c>
      <c r="H45" s="21">
        <v>145.21276595744681</v>
      </c>
      <c r="I45" s="20">
        <v>253</v>
      </c>
      <c r="J45" s="21">
        <v>108.76284584980237</v>
      </c>
      <c r="K45" s="20">
        <v>990</v>
      </c>
      <c r="L45" s="21">
        <v>89.180808080808077</v>
      </c>
      <c r="M45" s="20">
        <v>1603</v>
      </c>
      <c r="N45" s="21">
        <v>70.483468496568932</v>
      </c>
      <c r="O45" s="20">
        <v>80</v>
      </c>
      <c r="P45" s="21">
        <v>40.774999999999999</v>
      </c>
      <c r="Q45" s="20">
        <f t="shared" si="3"/>
        <v>2973</v>
      </c>
      <c r="R45" s="20">
        <v>669</v>
      </c>
      <c r="S45" s="21">
        <v>15.872115384615382</v>
      </c>
      <c r="T45" s="21">
        <v>1819.5300000000007</v>
      </c>
      <c r="U45" s="21">
        <v>363.90999999999997</v>
      </c>
      <c r="V45" s="30"/>
      <c r="W45" s="23">
        <f t="shared" si="12"/>
        <v>2973</v>
      </c>
      <c r="X45" s="23">
        <f t="shared" si="4"/>
        <v>0</v>
      </c>
      <c r="Y45" s="31"/>
      <c r="Z45" s="31"/>
      <c r="AA45" s="31"/>
      <c r="AB45" s="31"/>
      <c r="AC45" s="31"/>
      <c r="AD45" s="31"/>
      <c r="AE45" s="31"/>
      <c r="AF45" s="31"/>
      <c r="AG45" s="25">
        <v>3642</v>
      </c>
      <c r="AH45" s="26">
        <f t="shared" si="13"/>
        <v>0</v>
      </c>
    </row>
    <row r="46" spans="1:34" s="25" customFormat="1" ht="15.75" outlineLevel="2" x14ac:dyDescent="0.25">
      <c r="A46" s="37"/>
      <c r="B46" s="41"/>
      <c r="C46" s="32">
        <v>1997</v>
      </c>
      <c r="D46" s="32">
        <v>152</v>
      </c>
      <c r="E46" s="33">
        <v>2.16</v>
      </c>
      <c r="F46" s="20">
        <v>1201</v>
      </c>
      <c r="G46" s="20">
        <v>34</v>
      </c>
      <c r="H46" s="21">
        <v>131.14705882352942</v>
      </c>
      <c r="I46" s="20">
        <v>117</v>
      </c>
      <c r="J46" s="21">
        <v>108.47008547008546</v>
      </c>
      <c r="K46" s="20">
        <v>289</v>
      </c>
      <c r="L46" s="21">
        <v>89.747404844290656</v>
      </c>
      <c r="M46" s="20">
        <v>399</v>
      </c>
      <c r="N46" s="21">
        <v>69.461152882205511</v>
      </c>
      <c r="O46" s="20">
        <v>40</v>
      </c>
      <c r="P46" s="21">
        <v>40.4</v>
      </c>
      <c r="Q46" s="20">
        <f t="shared" si="3"/>
        <v>879</v>
      </c>
      <c r="R46" s="20">
        <v>322</v>
      </c>
      <c r="S46" s="21">
        <v>16.8</v>
      </c>
      <c r="T46" s="21">
        <v>599.82000000000005</v>
      </c>
      <c r="U46" s="21">
        <v>119.95</v>
      </c>
      <c r="V46" s="30"/>
      <c r="W46" s="23">
        <f t="shared" si="12"/>
        <v>879</v>
      </c>
      <c r="X46" s="23">
        <f t="shared" si="4"/>
        <v>0</v>
      </c>
      <c r="Y46" s="31"/>
      <c r="Z46" s="31"/>
      <c r="AA46" s="31"/>
      <c r="AB46" s="31"/>
      <c r="AC46" s="31"/>
      <c r="AD46" s="31"/>
      <c r="AE46" s="31"/>
      <c r="AF46" s="31"/>
      <c r="AG46" s="25">
        <v>1201</v>
      </c>
      <c r="AH46" s="26">
        <f t="shared" si="13"/>
        <v>0</v>
      </c>
    </row>
    <row r="47" spans="1:34" s="25" customFormat="1" ht="15.75" outlineLevel="2" x14ac:dyDescent="0.25">
      <c r="A47" s="37"/>
      <c r="B47" s="41"/>
      <c r="C47" s="32">
        <v>1997</v>
      </c>
      <c r="D47" s="32">
        <v>153</v>
      </c>
      <c r="E47" s="33">
        <v>6.57</v>
      </c>
      <c r="F47" s="20">
        <v>3646</v>
      </c>
      <c r="G47" s="20">
        <v>64</v>
      </c>
      <c r="H47" s="21">
        <v>131.25</v>
      </c>
      <c r="I47" s="20">
        <v>400</v>
      </c>
      <c r="J47" s="21">
        <v>108.29</v>
      </c>
      <c r="K47" s="20">
        <v>1067</v>
      </c>
      <c r="L47" s="21">
        <v>89.453608247422679</v>
      </c>
      <c r="M47" s="20">
        <v>1163</v>
      </c>
      <c r="N47" s="21">
        <v>69.493551160791057</v>
      </c>
      <c r="O47" s="20">
        <v>75</v>
      </c>
      <c r="P47" s="21">
        <v>43.346666666666664</v>
      </c>
      <c r="Q47" s="20">
        <f t="shared" si="3"/>
        <v>2769</v>
      </c>
      <c r="R47" s="20">
        <v>877</v>
      </c>
      <c r="S47" s="21">
        <v>15.728464818763324</v>
      </c>
      <c r="T47" s="21">
        <v>1806.1300000000003</v>
      </c>
      <c r="U47" s="21">
        <v>361.21999999999997</v>
      </c>
      <c r="V47" s="30"/>
      <c r="W47" s="23">
        <f t="shared" si="12"/>
        <v>2769</v>
      </c>
      <c r="X47" s="23">
        <f t="shared" si="4"/>
        <v>0</v>
      </c>
      <c r="Y47" s="31"/>
      <c r="Z47" s="31"/>
      <c r="AA47" s="31"/>
      <c r="AB47" s="31"/>
      <c r="AC47" s="31"/>
      <c r="AD47" s="31"/>
      <c r="AE47" s="31"/>
      <c r="AF47" s="31"/>
      <c r="AG47" s="25">
        <v>3646</v>
      </c>
      <c r="AH47" s="26">
        <f t="shared" si="13"/>
        <v>0</v>
      </c>
    </row>
    <row r="48" spans="1:34" s="25" customFormat="1" ht="15.75" outlineLevel="1" x14ac:dyDescent="0.25">
      <c r="A48" s="38" t="s">
        <v>24</v>
      </c>
      <c r="B48" s="38"/>
      <c r="C48" s="38"/>
      <c r="D48" s="38"/>
      <c r="E48" s="27">
        <f>SUBTOTAL(9,E33:E47)</f>
        <v>73.710000000000008</v>
      </c>
      <c r="F48" s="28">
        <f t="shared" ref="F48:G48" si="14">SUBTOTAL(9,F33:F47)</f>
        <v>40925</v>
      </c>
      <c r="G48" s="28">
        <f t="shared" si="14"/>
        <v>837</v>
      </c>
      <c r="H48" s="29">
        <f>(G47*H47+G46*H46+G45*H45+G44*H44+G43*H43+G42*H42+G41*H41+G40*H40+G39*H39+G38*H38+G37*H37+G36*H36+G35*H35+G34*H34+G33*H33)/G48</f>
        <v>134.96535244922342</v>
      </c>
      <c r="I48" s="28">
        <f>SUBTOTAL(9,I33:I47)</f>
        <v>3884</v>
      </c>
      <c r="J48" s="29">
        <f>(I47*J47+I46*J46+I45*J45+I44*J44+I43*J43+I42*J42+I41*J41+I40*J40+I39*J39+I38*J38+I37*J37+I36*J36+I35*J35+I34*J34+I33*J33)/I48</f>
        <v>108.34088568486096</v>
      </c>
      <c r="K48" s="28">
        <f>SUBTOTAL(9,K33:K47)</f>
        <v>10216</v>
      </c>
      <c r="L48" s="29">
        <f>(K47*L47+K46*L46+K45*L45+K44*L44+K43*L43+K42*L42+K41*L41+K40*L40+K39*L39+K38*L38+K37*L37+K36*L36+K35*L35+K34*L34+K33*L33)/K48</f>
        <v>89.651037588097097</v>
      </c>
      <c r="M48" s="28">
        <f>SUBTOTAL(9,M33:M47)</f>
        <v>13713</v>
      </c>
      <c r="N48" s="29">
        <f>(M47*N47+M46*N46+M45*N45+M44*N44+M43*N43+M42*N42+M41*N41+M40*N40+M39*N39+M38*N38+M37*N37+M36*N36+M35*N35+M34*N34+M33*N33)/M48</f>
        <v>69.010282213957552</v>
      </c>
      <c r="O48" s="28">
        <f>SUBTOTAL(9,O33:O47)</f>
        <v>1619</v>
      </c>
      <c r="P48" s="29">
        <f>(O47*P47+O46*P46+O45*P45+O44*P44+O43*P43+O42*P42+O41*P41+O40*P40+O39*P39+O38*P38+O37*P37+O36*P36+O35*P35+O34*P34+O33*P33)/O48</f>
        <v>38.190858554663372</v>
      </c>
      <c r="Q48" s="28">
        <f t="shared" ref="Q48:R48" si="15">SUBTOTAL(9,Q33:Q47)</f>
        <v>30269</v>
      </c>
      <c r="R48" s="28">
        <f t="shared" si="15"/>
        <v>10656</v>
      </c>
      <c r="S48" s="29">
        <f>(Q47*S47+Q46*S46+Q45*S45+Q44*S44+Q43*S43+Q42*S42+Q41*S41+Q40*S40+Q39*S39+Q38*S38+Q37*S37+Q36*S36+Q35*S35+Q34*S34+Q33*S33)/Q48</f>
        <v>16.411862397239705</v>
      </c>
      <c r="T48" s="27">
        <f t="shared" ref="T48:U48" si="16">SUBTOTAL(9,T33:T47)</f>
        <v>19686.179999999997</v>
      </c>
      <c r="U48" s="27">
        <f t="shared" si="16"/>
        <v>3937.0899999999997</v>
      </c>
      <c r="V48" s="30"/>
      <c r="W48" s="23">
        <f t="shared" si="12"/>
        <v>30269</v>
      </c>
      <c r="X48" s="23">
        <f t="shared" si="4"/>
        <v>0</v>
      </c>
      <c r="Y48" s="31"/>
      <c r="Z48" s="31"/>
      <c r="AA48" s="31"/>
      <c r="AB48" s="31"/>
      <c r="AC48" s="31"/>
      <c r="AD48" s="31"/>
      <c r="AE48" s="31"/>
      <c r="AF48" s="31"/>
      <c r="AG48" s="25">
        <v>40925</v>
      </c>
      <c r="AH48" s="26">
        <f t="shared" si="13"/>
        <v>0</v>
      </c>
    </row>
    <row r="49" spans="1:34" s="25" customFormat="1" ht="15.75" outlineLevel="2" x14ac:dyDescent="0.25">
      <c r="A49" s="37">
        <v>5</v>
      </c>
      <c r="B49" s="41" t="s">
        <v>43</v>
      </c>
      <c r="C49" s="32">
        <v>1996</v>
      </c>
      <c r="D49" s="32">
        <v>71</v>
      </c>
      <c r="E49" s="33">
        <v>14.19</v>
      </c>
      <c r="F49" s="20">
        <v>7873</v>
      </c>
      <c r="G49" s="20">
        <v>263</v>
      </c>
      <c r="H49" s="21">
        <v>147.41064638783271</v>
      </c>
      <c r="I49" s="20">
        <v>822</v>
      </c>
      <c r="J49" s="21">
        <v>108.96958637469587</v>
      </c>
      <c r="K49" s="20">
        <v>1477</v>
      </c>
      <c r="L49" s="21">
        <v>89.726472579553146</v>
      </c>
      <c r="M49" s="20">
        <v>2390</v>
      </c>
      <c r="N49" s="21">
        <v>67.348117154811717</v>
      </c>
      <c r="O49" s="20">
        <v>743</v>
      </c>
      <c r="P49" s="21">
        <v>34.47106325706595</v>
      </c>
      <c r="Q49" s="20">
        <f t="shared" si="3"/>
        <v>5695</v>
      </c>
      <c r="R49" s="20">
        <v>2178</v>
      </c>
      <c r="S49" s="21">
        <v>14.054360465116279</v>
      </c>
      <c r="T49" s="21">
        <v>3186.3900000000003</v>
      </c>
      <c r="U49" s="21">
        <v>637.29</v>
      </c>
      <c r="V49" s="30"/>
      <c r="W49" s="23">
        <f t="shared" si="12"/>
        <v>5695</v>
      </c>
      <c r="X49" s="23">
        <f t="shared" si="4"/>
        <v>0</v>
      </c>
      <c r="Y49" s="31"/>
      <c r="Z49" s="31"/>
      <c r="AA49" s="31"/>
      <c r="AB49" s="31"/>
      <c r="AC49" s="31"/>
      <c r="AD49" s="31"/>
      <c r="AE49" s="31"/>
      <c r="AF49" s="31"/>
      <c r="AG49" s="25">
        <v>7873</v>
      </c>
      <c r="AH49" s="26">
        <f t="shared" si="13"/>
        <v>0</v>
      </c>
    </row>
    <row r="50" spans="1:34" s="25" customFormat="1" ht="15.75" outlineLevel="2" x14ac:dyDescent="0.25">
      <c r="A50" s="37"/>
      <c r="B50" s="41"/>
      <c r="C50" s="32">
        <v>1996</v>
      </c>
      <c r="D50" s="32">
        <v>72</v>
      </c>
      <c r="E50" s="33">
        <v>14.06</v>
      </c>
      <c r="F50" s="20">
        <v>7803</v>
      </c>
      <c r="G50" s="20">
        <v>115</v>
      </c>
      <c r="H50" s="21">
        <v>131.94782608695652</v>
      </c>
      <c r="I50" s="20">
        <v>414</v>
      </c>
      <c r="J50" s="21">
        <v>108.09661835748793</v>
      </c>
      <c r="K50" s="20">
        <v>1297</v>
      </c>
      <c r="L50" s="21">
        <v>88.949884348496525</v>
      </c>
      <c r="M50" s="20">
        <v>3082</v>
      </c>
      <c r="N50" s="21">
        <v>67.012978585334196</v>
      </c>
      <c r="O50" s="20">
        <v>922</v>
      </c>
      <c r="P50" s="21">
        <v>35.508676789587852</v>
      </c>
      <c r="Q50" s="20">
        <f t="shared" si="3"/>
        <v>5830</v>
      </c>
      <c r="R50" s="20">
        <v>1973</v>
      </c>
      <c r="S50" s="21">
        <v>17.390476190476189</v>
      </c>
      <c r="T50" s="21">
        <v>3172.3799999999997</v>
      </c>
      <c r="U50" s="21">
        <v>634.47000000000025</v>
      </c>
      <c r="V50" s="30"/>
      <c r="W50" s="23">
        <f t="shared" si="12"/>
        <v>5830</v>
      </c>
      <c r="X50" s="23">
        <f t="shared" si="4"/>
        <v>0</v>
      </c>
      <c r="Y50" s="31"/>
      <c r="Z50" s="31"/>
      <c r="AA50" s="31"/>
      <c r="AB50" s="31"/>
      <c r="AC50" s="31"/>
      <c r="AD50" s="31"/>
      <c r="AE50" s="31"/>
      <c r="AF50" s="31"/>
      <c r="AG50" s="25">
        <v>7803</v>
      </c>
      <c r="AH50" s="26">
        <f t="shared" si="13"/>
        <v>0</v>
      </c>
    </row>
    <row r="51" spans="1:34" s="25" customFormat="1" ht="15.75" outlineLevel="2" x14ac:dyDescent="0.25">
      <c r="A51" s="37"/>
      <c r="B51" s="41"/>
      <c r="C51" s="32">
        <v>1996</v>
      </c>
      <c r="D51" s="32">
        <v>73</v>
      </c>
      <c r="E51" s="33">
        <v>16.43</v>
      </c>
      <c r="F51" s="20">
        <v>9118</v>
      </c>
      <c r="G51" s="20">
        <v>195</v>
      </c>
      <c r="H51" s="21">
        <v>135.32820512820513</v>
      </c>
      <c r="I51" s="20">
        <v>863</v>
      </c>
      <c r="J51" s="21">
        <v>108.55619930475086</v>
      </c>
      <c r="K51" s="20">
        <v>1865</v>
      </c>
      <c r="L51" s="21">
        <v>89.95924932975872</v>
      </c>
      <c r="M51" s="20">
        <v>2797</v>
      </c>
      <c r="N51" s="21">
        <v>67.601716124419013</v>
      </c>
      <c r="O51" s="20">
        <v>890</v>
      </c>
      <c r="P51" s="21">
        <v>35.76067415730337</v>
      </c>
      <c r="Q51" s="20">
        <f t="shared" si="3"/>
        <v>6610</v>
      </c>
      <c r="R51" s="20">
        <v>2508</v>
      </c>
      <c r="S51" s="21">
        <v>16.474891067538138</v>
      </c>
      <c r="T51" s="21">
        <v>4074.5900000000006</v>
      </c>
      <c r="U51" s="21">
        <v>814.9</v>
      </c>
      <c r="V51" s="30"/>
      <c r="W51" s="23">
        <f t="shared" si="12"/>
        <v>6610</v>
      </c>
      <c r="X51" s="23">
        <f t="shared" si="4"/>
        <v>0</v>
      </c>
      <c r="Y51" s="31"/>
      <c r="Z51" s="31"/>
      <c r="AA51" s="31"/>
      <c r="AB51" s="31"/>
      <c r="AC51" s="31"/>
      <c r="AD51" s="31"/>
      <c r="AE51" s="31"/>
      <c r="AF51" s="31"/>
      <c r="AG51" s="25">
        <v>9118</v>
      </c>
      <c r="AH51" s="26">
        <f t="shared" si="13"/>
        <v>0</v>
      </c>
    </row>
    <row r="52" spans="1:34" s="25" customFormat="1" ht="15.75" outlineLevel="2" x14ac:dyDescent="0.25">
      <c r="A52" s="37"/>
      <c r="B52" s="41"/>
      <c r="C52" s="32">
        <v>1996</v>
      </c>
      <c r="D52" s="32">
        <v>77</v>
      </c>
      <c r="E52" s="33">
        <v>13.9</v>
      </c>
      <c r="F52" s="20">
        <v>7716</v>
      </c>
      <c r="G52" s="20">
        <v>164</v>
      </c>
      <c r="H52" s="21">
        <v>138.54878048780489</v>
      </c>
      <c r="I52" s="20">
        <v>579</v>
      </c>
      <c r="J52" s="21">
        <v>109.02666666666667</v>
      </c>
      <c r="K52" s="20">
        <v>1396</v>
      </c>
      <c r="L52" s="21">
        <v>89.36174785100286</v>
      </c>
      <c r="M52" s="20">
        <v>2528</v>
      </c>
      <c r="N52" s="21">
        <v>67.935126582278485</v>
      </c>
      <c r="O52" s="20">
        <v>628</v>
      </c>
      <c r="P52" s="21">
        <v>36.168789808917197</v>
      </c>
      <c r="Q52" s="20">
        <f t="shared" si="3"/>
        <v>5295</v>
      </c>
      <c r="R52" s="20">
        <v>2421</v>
      </c>
      <c r="S52" s="21">
        <v>13.236752136752136</v>
      </c>
      <c r="T52" s="21">
        <v>2588.9000000000005</v>
      </c>
      <c r="U52" s="21">
        <v>517.79999999999984</v>
      </c>
      <c r="V52" s="30"/>
      <c r="W52" s="23">
        <f t="shared" si="12"/>
        <v>5295</v>
      </c>
      <c r="X52" s="23">
        <f t="shared" si="4"/>
        <v>0</v>
      </c>
      <c r="Y52" s="31"/>
      <c r="Z52" s="31"/>
      <c r="AA52" s="31"/>
      <c r="AB52" s="31"/>
      <c r="AC52" s="31"/>
      <c r="AD52" s="31"/>
      <c r="AE52" s="31"/>
      <c r="AF52" s="31"/>
      <c r="AG52" s="25">
        <v>7716</v>
      </c>
      <c r="AH52" s="26">
        <f t="shared" si="13"/>
        <v>0</v>
      </c>
    </row>
    <row r="53" spans="1:34" s="25" customFormat="1" ht="15.75" outlineLevel="2" x14ac:dyDescent="0.25">
      <c r="A53" s="37"/>
      <c r="B53" s="41"/>
      <c r="C53" s="32">
        <v>1996</v>
      </c>
      <c r="D53" s="32">
        <v>79</v>
      </c>
      <c r="E53" s="33">
        <v>11.3</v>
      </c>
      <c r="F53" s="20">
        <v>6270</v>
      </c>
      <c r="G53" s="20">
        <v>258</v>
      </c>
      <c r="H53" s="21">
        <v>132.6124031007752</v>
      </c>
      <c r="I53" s="20">
        <v>696</v>
      </c>
      <c r="J53" s="21">
        <v>109.22844827586206</v>
      </c>
      <c r="K53" s="20">
        <v>1099</v>
      </c>
      <c r="L53" s="21">
        <v>89.675159235668787</v>
      </c>
      <c r="M53" s="20">
        <v>1837</v>
      </c>
      <c r="N53" s="21">
        <v>67.704409363091997</v>
      </c>
      <c r="O53" s="20">
        <v>725</v>
      </c>
      <c r="P53" s="21">
        <v>34.878399999999999</v>
      </c>
      <c r="Q53" s="20">
        <f t="shared" si="3"/>
        <v>4615</v>
      </c>
      <c r="R53" s="20">
        <v>1655</v>
      </c>
      <c r="S53" s="21">
        <v>17.933928571428577</v>
      </c>
      <c r="T53" s="21">
        <v>3168.47</v>
      </c>
      <c r="U53" s="21">
        <v>633.72</v>
      </c>
      <c r="V53" s="30"/>
      <c r="W53" s="23">
        <f t="shared" si="12"/>
        <v>4615</v>
      </c>
      <c r="X53" s="23">
        <f t="shared" si="4"/>
        <v>0</v>
      </c>
      <c r="Y53" s="31"/>
      <c r="Z53" s="31"/>
      <c r="AA53" s="31"/>
      <c r="AB53" s="31"/>
      <c r="AC53" s="31"/>
      <c r="AD53" s="31"/>
      <c r="AE53" s="31"/>
      <c r="AF53" s="31"/>
      <c r="AG53" s="25">
        <v>6270</v>
      </c>
      <c r="AH53" s="26">
        <f t="shared" si="13"/>
        <v>0</v>
      </c>
    </row>
    <row r="54" spans="1:34" s="25" customFormat="1" ht="15.75" outlineLevel="2" x14ac:dyDescent="0.25">
      <c r="A54" s="37"/>
      <c r="B54" s="41"/>
      <c r="C54" s="32">
        <v>1996</v>
      </c>
      <c r="D54" s="32" t="s">
        <v>44</v>
      </c>
      <c r="E54" s="33">
        <v>6.05</v>
      </c>
      <c r="F54" s="20">
        <v>3360</v>
      </c>
      <c r="G54" s="20">
        <v>38</v>
      </c>
      <c r="H54" s="21">
        <v>130.52631578947367</v>
      </c>
      <c r="I54" s="20">
        <v>295</v>
      </c>
      <c r="J54" s="21">
        <v>107.44406779661017</v>
      </c>
      <c r="K54" s="20">
        <v>908</v>
      </c>
      <c r="L54" s="21">
        <v>89.616740088105729</v>
      </c>
      <c r="M54" s="20">
        <v>1306</v>
      </c>
      <c r="N54" s="21">
        <v>68.15543644716692</v>
      </c>
      <c r="O54" s="20">
        <v>332</v>
      </c>
      <c r="P54" s="21">
        <v>36.94879518072289</v>
      </c>
      <c r="Q54" s="20">
        <f t="shared" si="3"/>
        <v>2879</v>
      </c>
      <c r="R54" s="20">
        <v>481</v>
      </c>
      <c r="S54" s="21">
        <v>17.172307692307697</v>
      </c>
      <c r="T54" s="21">
        <v>1746.99</v>
      </c>
      <c r="U54" s="21">
        <v>349.40999999999991</v>
      </c>
      <c r="V54" s="30"/>
      <c r="W54" s="23">
        <f t="shared" si="12"/>
        <v>2879</v>
      </c>
      <c r="X54" s="23">
        <f t="shared" si="4"/>
        <v>0</v>
      </c>
      <c r="Y54" s="31"/>
      <c r="Z54" s="31"/>
      <c r="AA54" s="31"/>
      <c r="AB54" s="31"/>
      <c r="AC54" s="31"/>
      <c r="AD54" s="31"/>
      <c r="AE54" s="31"/>
      <c r="AF54" s="31"/>
      <c r="AG54" s="25">
        <v>3360</v>
      </c>
      <c r="AH54" s="26">
        <f t="shared" si="13"/>
        <v>0</v>
      </c>
    </row>
    <row r="55" spans="1:34" s="25" customFormat="1" ht="15.75" outlineLevel="2" x14ac:dyDescent="0.25">
      <c r="A55" s="37"/>
      <c r="B55" s="41"/>
      <c r="C55" s="32">
        <v>1997</v>
      </c>
      <c r="D55" s="32">
        <v>154</v>
      </c>
      <c r="E55" s="33">
        <v>13.29</v>
      </c>
      <c r="F55" s="20">
        <v>7378</v>
      </c>
      <c r="G55" s="20">
        <v>251</v>
      </c>
      <c r="H55" s="21">
        <v>131.19123505976097</v>
      </c>
      <c r="I55" s="20">
        <v>927</v>
      </c>
      <c r="J55" s="21">
        <v>108.99137001078749</v>
      </c>
      <c r="K55" s="20">
        <v>1485</v>
      </c>
      <c r="L55" s="21">
        <v>90.312457912457916</v>
      </c>
      <c r="M55" s="20">
        <v>2204</v>
      </c>
      <c r="N55" s="21">
        <v>66.997277676951001</v>
      </c>
      <c r="O55" s="20">
        <v>890</v>
      </c>
      <c r="P55" s="21">
        <v>35.844943820224721</v>
      </c>
      <c r="Q55" s="20">
        <f t="shared" si="3"/>
        <v>5757</v>
      </c>
      <c r="R55" s="20">
        <v>1621</v>
      </c>
      <c r="S55" s="21">
        <v>17.600000000000001</v>
      </c>
      <c r="T55" s="21">
        <v>1887.4599999999998</v>
      </c>
      <c r="U55" s="21">
        <v>377.48</v>
      </c>
      <c r="V55" s="30"/>
      <c r="W55" s="23">
        <f t="shared" si="12"/>
        <v>5757</v>
      </c>
      <c r="X55" s="23">
        <f t="shared" si="4"/>
        <v>0</v>
      </c>
      <c r="Y55" s="31"/>
      <c r="Z55" s="31"/>
      <c r="AA55" s="31"/>
      <c r="AB55" s="31"/>
      <c r="AC55" s="31"/>
      <c r="AD55" s="31"/>
      <c r="AE55" s="31"/>
      <c r="AF55" s="31"/>
      <c r="AG55" s="25">
        <v>7378</v>
      </c>
      <c r="AH55" s="26">
        <f t="shared" si="13"/>
        <v>0</v>
      </c>
    </row>
    <row r="56" spans="1:34" s="25" customFormat="1" ht="15.75" outlineLevel="2" x14ac:dyDescent="0.25">
      <c r="A56" s="37"/>
      <c r="B56" s="41"/>
      <c r="C56" s="32">
        <v>1997</v>
      </c>
      <c r="D56" s="32">
        <v>159</v>
      </c>
      <c r="E56" s="33">
        <v>6.04</v>
      </c>
      <c r="F56" s="20">
        <v>3352</v>
      </c>
      <c r="G56" s="20">
        <v>24</v>
      </c>
      <c r="H56" s="21">
        <v>131.75</v>
      </c>
      <c r="I56" s="20">
        <v>215</v>
      </c>
      <c r="J56" s="21">
        <v>108.46511627906976</v>
      </c>
      <c r="K56" s="20">
        <v>654</v>
      </c>
      <c r="L56" s="21">
        <v>89.409785932721718</v>
      </c>
      <c r="M56" s="20">
        <v>1114</v>
      </c>
      <c r="N56" s="21">
        <v>66.877019748653495</v>
      </c>
      <c r="O56" s="20">
        <v>314</v>
      </c>
      <c r="P56" s="21">
        <v>38.729299363057322</v>
      </c>
      <c r="Q56" s="20">
        <f t="shared" si="3"/>
        <v>2321</v>
      </c>
      <c r="R56" s="20">
        <v>1031</v>
      </c>
      <c r="S56" s="21">
        <v>14.099999999999998</v>
      </c>
      <c r="T56" s="21">
        <v>1101.4099999999999</v>
      </c>
      <c r="U56" s="21">
        <v>220.30000000000004</v>
      </c>
      <c r="V56" s="30"/>
      <c r="W56" s="23">
        <f t="shared" si="12"/>
        <v>2321</v>
      </c>
      <c r="X56" s="23">
        <f t="shared" si="4"/>
        <v>0</v>
      </c>
      <c r="Y56" s="31"/>
      <c r="Z56" s="31"/>
      <c r="AA56" s="31"/>
      <c r="AB56" s="31"/>
      <c r="AC56" s="31"/>
      <c r="AD56" s="31"/>
      <c r="AE56" s="31"/>
      <c r="AF56" s="31"/>
      <c r="AG56" s="25">
        <v>3352</v>
      </c>
      <c r="AH56" s="26">
        <f t="shared" si="13"/>
        <v>0</v>
      </c>
    </row>
    <row r="57" spans="1:34" s="25" customFormat="1" ht="15.75" outlineLevel="1" x14ac:dyDescent="0.25">
      <c r="A57" s="38" t="s">
        <v>24</v>
      </c>
      <c r="B57" s="38"/>
      <c r="C57" s="38"/>
      <c r="D57" s="38"/>
      <c r="E57" s="27">
        <f>SUBTOTAL(9,E49:E56)</f>
        <v>95.26</v>
      </c>
      <c r="F57" s="28">
        <f>SUBTOTAL(9,F49:F56)</f>
        <v>52870</v>
      </c>
      <c r="G57" s="28">
        <f>SUBTOTAL(9,G49:G56)</f>
        <v>1308</v>
      </c>
      <c r="H57" s="29">
        <f>(G56*H56+G55*H55+G54*H54+G53*H53+G52*H52+G51*H51+G50*H50+G49*H49)/G57</f>
        <v>136.32951070336392</v>
      </c>
      <c r="I57" s="28">
        <f>SUBTOTAL(9,I49:I56)</f>
        <v>4811</v>
      </c>
      <c r="J57" s="29">
        <f>(I56*J56+I55*J55+I54*J54+I53*J53+I52*J52+I51*J51+I50*J50+I49*J49)/I57</f>
        <v>108.75274163375597</v>
      </c>
      <c r="K57" s="28">
        <f>SUBTOTAL(9,K49:K56)</f>
        <v>10181</v>
      </c>
      <c r="L57" s="29">
        <f>(K56*L56+K55*L55+K54*L54+K53*L53+K52*L52+K51*L51+K50*L50+K49*L49)/K57</f>
        <v>89.669973480011791</v>
      </c>
      <c r="M57" s="28">
        <f>SUBTOTAL(9,M49:M56)</f>
        <v>17258</v>
      </c>
      <c r="N57" s="29">
        <f>(M56*N56+M55*N55+M54*N54+M53*N53+M52*N52+M51*N51+M50*N50+M49*N49)/M57</f>
        <v>67.439158651060382</v>
      </c>
      <c r="O57" s="28">
        <f>SUBTOTAL(9,O49:O56)</f>
        <v>5444</v>
      </c>
      <c r="P57" s="29">
        <f>(O56*P56+O55*P55+O54*P54+O53*P53+O52*P52+O51*P51+O50*P50+O49*P49)/O57</f>
        <v>35.729030124908157</v>
      </c>
      <c r="Q57" s="28">
        <f>SUBTOTAL(9,Q49:Q56)</f>
        <v>39002</v>
      </c>
      <c r="R57" s="28">
        <f>SUBTOTAL(9,R49:R56)</f>
        <v>13868</v>
      </c>
      <c r="S57" s="29">
        <f>(Q56*S56+Q55*S55+Q54*S54+Q53*S53+Q52*S52+Q51*S51+Q50*S50)/Q57</f>
        <v>14.015372619719567</v>
      </c>
      <c r="T57" s="27">
        <f>SUBTOTAL(9,T49:T56)</f>
        <v>20926.59</v>
      </c>
      <c r="U57" s="27">
        <f>SUBTOTAL(9,U49:U56)</f>
        <v>4185.37</v>
      </c>
      <c r="V57" s="30"/>
      <c r="W57" s="23">
        <f t="shared" si="12"/>
        <v>39002</v>
      </c>
      <c r="X57" s="23">
        <f t="shared" si="4"/>
        <v>0</v>
      </c>
      <c r="Y57" s="31"/>
      <c r="Z57" s="31"/>
      <c r="AA57" s="31"/>
      <c r="AB57" s="31"/>
      <c r="AC57" s="31"/>
      <c r="AD57" s="31"/>
      <c r="AE57" s="31"/>
      <c r="AF57" s="31"/>
      <c r="AG57" s="25">
        <v>96311</v>
      </c>
      <c r="AH57" s="26">
        <f t="shared" si="13"/>
        <v>43441</v>
      </c>
    </row>
    <row r="58" spans="1:34" s="25" customFormat="1" ht="15.75" outlineLevel="2" x14ac:dyDescent="0.25">
      <c r="A58" s="37">
        <v>6</v>
      </c>
      <c r="B58" s="41" t="s">
        <v>26</v>
      </c>
      <c r="C58" s="32" t="s">
        <v>40</v>
      </c>
      <c r="D58" s="32">
        <v>40</v>
      </c>
      <c r="E58" s="33">
        <v>10.76</v>
      </c>
      <c r="F58" s="20">
        <v>5971</v>
      </c>
      <c r="G58" s="20">
        <v>153</v>
      </c>
      <c r="H58" s="21">
        <v>131.54901960784315</v>
      </c>
      <c r="I58" s="20">
        <v>356</v>
      </c>
      <c r="J58" s="21">
        <v>108.37078651685393</v>
      </c>
      <c r="K58" s="20">
        <v>764</v>
      </c>
      <c r="L58" s="21">
        <v>89.304973821989535</v>
      </c>
      <c r="M58" s="20">
        <v>1279</v>
      </c>
      <c r="N58" s="21">
        <v>68.103205629397962</v>
      </c>
      <c r="O58" s="20">
        <v>484</v>
      </c>
      <c r="P58" s="21">
        <v>34.549586776859506</v>
      </c>
      <c r="Q58" s="20">
        <f t="shared" si="3"/>
        <v>3036</v>
      </c>
      <c r="R58" s="20">
        <v>2935</v>
      </c>
      <c r="S58" s="21">
        <v>17.516006728778471</v>
      </c>
      <c r="T58" s="21">
        <v>2047.3700000000003</v>
      </c>
      <c r="U58" s="21">
        <v>409.48999999999995</v>
      </c>
      <c r="V58" s="30"/>
      <c r="W58" s="23">
        <f t="shared" si="12"/>
        <v>3036</v>
      </c>
      <c r="X58" s="23">
        <f t="shared" ref="X58:X69" si="17">Q58-W58</f>
        <v>0</v>
      </c>
      <c r="Y58" s="31"/>
      <c r="Z58" s="31"/>
      <c r="AA58" s="31"/>
      <c r="AB58" s="31"/>
      <c r="AC58" s="31"/>
      <c r="AD58" s="31"/>
      <c r="AE58" s="31"/>
      <c r="AF58" s="31"/>
      <c r="AG58" s="25">
        <v>5971</v>
      </c>
      <c r="AH58" s="26">
        <f t="shared" si="13"/>
        <v>0</v>
      </c>
    </row>
    <row r="59" spans="1:34" s="25" customFormat="1" ht="15.75" outlineLevel="2" x14ac:dyDescent="0.25">
      <c r="A59" s="37"/>
      <c r="B59" s="41"/>
      <c r="C59" s="32" t="s">
        <v>40</v>
      </c>
      <c r="D59" s="32">
        <v>41</v>
      </c>
      <c r="E59" s="33">
        <v>6.16</v>
      </c>
      <c r="F59" s="20">
        <v>3418</v>
      </c>
      <c r="G59" s="20">
        <v>67</v>
      </c>
      <c r="H59" s="21">
        <v>132.08955223880596</v>
      </c>
      <c r="I59" s="20">
        <v>255</v>
      </c>
      <c r="J59" s="21">
        <v>109.69411764705882</v>
      </c>
      <c r="K59" s="20">
        <v>481</v>
      </c>
      <c r="L59" s="21">
        <v>89.542619542619548</v>
      </c>
      <c r="M59" s="20">
        <v>914</v>
      </c>
      <c r="N59" s="21">
        <v>66.92013129102844</v>
      </c>
      <c r="O59" s="20">
        <v>336</v>
      </c>
      <c r="P59" s="21">
        <v>37.00297619047619</v>
      </c>
      <c r="Q59" s="20">
        <f t="shared" si="3"/>
        <v>2053</v>
      </c>
      <c r="R59" s="20">
        <v>1365</v>
      </c>
      <c r="S59" s="21">
        <v>14.22</v>
      </c>
      <c r="T59" s="21">
        <v>1022.3099999999997</v>
      </c>
      <c r="U59" s="21">
        <v>204.48</v>
      </c>
      <c r="V59" s="30"/>
      <c r="W59" s="23">
        <f t="shared" si="12"/>
        <v>2053</v>
      </c>
      <c r="X59" s="23">
        <f t="shared" si="17"/>
        <v>0</v>
      </c>
      <c r="Y59" s="31"/>
      <c r="Z59" s="31"/>
      <c r="AA59" s="31"/>
      <c r="AB59" s="31"/>
      <c r="AC59" s="31"/>
      <c r="AD59" s="31"/>
      <c r="AE59" s="31"/>
      <c r="AF59" s="31"/>
      <c r="AG59" s="25">
        <v>3418</v>
      </c>
      <c r="AH59" s="26">
        <f t="shared" si="13"/>
        <v>0</v>
      </c>
    </row>
    <row r="60" spans="1:34" s="25" customFormat="1" ht="15.75" outlineLevel="2" x14ac:dyDescent="0.25">
      <c r="A60" s="37"/>
      <c r="B60" s="41"/>
      <c r="C60" s="32" t="s">
        <v>40</v>
      </c>
      <c r="D60" s="32">
        <v>42</v>
      </c>
      <c r="E60" s="33">
        <v>16.899999999999999</v>
      </c>
      <c r="F60" s="20">
        <v>9377</v>
      </c>
      <c r="G60" s="20">
        <v>117</v>
      </c>
      <c r="H60" s="21">
        <v>130.04273504273505</v>
      </c>
      <c r="I60" s="20">
        <v>368</v>
      </c>
      <c r="J60" s="21">
        <v>108.48369565217391</v>
      </c>
      <c r="K60" s="20">
        <v>768</v>
      </c>
      <c r="L60" s="21">
        <v>89.490885416666671</v>
      </c>
      <c r="M60" s="20">
        <v>1373</v>
      </c>
      <c r="N60" s="21">
        <v>67.856518572469042</v>
      </c>
      <c r="O60" s="20">
        <v>388</v>
      </c>
      <c r="P60" s="21">
        <v>39.25</v>
      </c>
      <c r="Q60" s="20">
        <f t="shared" si="3"/>
        <v>3014</v>
      </c>
      <c r="R60" s="20">
        <v>6363</v>
      </c>
      <c r="S60" s="21">
        <v>16.707142857142856</v>
      </c>
      <c r="T60" s="21">
        <v>1956.89</v>
      </c>
      <c r="U60" s="21">
        <v>391.36999999999989</v>
      </c>
      <c r="V60" s="30"/>
      <c r="W60" s="23">
        <f t="shared" si="12"/>
        <v>3014</v>
      </c>
      <c r="X60" s="23">
        <f t="shared" si="17"/>
        <v>0</v>
      </c>
      <c r="Y60" s="31"/>
      <c r="Z60" s="31"/>
      <c r="AA60" s="31"/>
      <c r="AB60" s="31"/>
      <c r="AC60" s="31"/>
      <c r="AD60" s="31"/>
      <c r="AE60" s="31"/>
      <c r="AF60" s="31"/>
      <c r="AG60" s="25">
        <v>9377</v>
      </c>
      <c r="AH60" s="26">
        <f t="shared" si="13"/>
        <v>0</v>
      </c>
    </row>
    <row r="61" spans="1:34" s="25" customFormat="1" ht="15.75" outlineLevel="2" x14ac:dyDescent="0.25">
      <c r="A61" s="37"/>
      <c r="B61" s="41"/>
      <c r="C61" s="32" t="s">
        <v>40</v>
      </c>
      <c r="D61" s="32">
        <v>43</v>
      </c>
      <c r="E61" s="33">
        <v>4.2699999999999996</v>
      </c>
      <c r="F61" s="20">
        <v>2371</v>
      </c>
      <c r="G61" s="20">
        <v>68</v>
      </c>
      <c r="H61" s="21">
        <v>142.75</v>
      </c>
      <c r="I61" s="20">
        <v>175</v>
      </c>
      <c r="J61" s="21">
        <v>109.35428571428571</v>
      </c>
      <c r="K61" s="20">
        <v>288</v>
      </c>
      <c r="L61" s="21">
        <v>90.038194444444443</v>
      </c>
      <c r="M61" s="20">
        <v>527</v>
      </c>
      <c r="N61" s="21">
        <v>67.97343453510436</v>
      </c>
      <c r="O61" s="20">
        <v>134</v>
      </c>
      <c r="P61" s="21">
        <v>39.380597014925371</v>
      </c>
      <c r="Q61" s="20">
        <f t="shared" si="3"/>
        <v>1192</v>
      </c>
      <c r="R61" s="20">
        <v>1179</v>
      </c>
      <c r="S61" s="21">
        <v>18.430303030303033</v>
      </c>
      <c r="T61" s="21">
        <v>909.26000000000022</v>
      </c>
      <c r="U61" s="21">
        <v>181.87999999999997</v>
      </c>
      <c r="V61" s="30"/>
      <c r="W61" s="23">
        <f t="shared" si="12"/>
        <v>1192</v>
      </c>
      <c r="X61" s="23">
        <f t="shared" si="17"/>
        <v>0</v>
      </c>
      <c r="Y61" s="31"/>
      <c r="Z61" s="31"/>
      <c r="AA61" s="31"/>
      <c r="AB61" s="31"/>
      <c r="AC61" s="31"/>
      <c r="AD61" s="31"/>
      <c r="AE61" s="31"/>
      <c r="AF61" s="31"/>
      <c r="AG61" s="25">
        <v>2371</v>
      </c>
      <c r="AH61" s="26">
        <f t="shared" si="13"/>
        <v>0</v>
      </c>
    </row>
    <row r="62" spans="1:34" s="25" customFormat="1" ht="15.75" outlineLevel="2" x14ac:dyDescent="0.25">
      <c r="A62" s="37"/>
      <c r="B62" s="41"/>
      <c r="C62" s="32" t="s">
        <v>40</v>
      </c>
      <c r="D62" s="32">
        <v>44</v>
      </c>
      <c r="E62" s="33">
        <v>7.59</v>
      </c>
      <c r="F62" s="20">
        <v>4210</v>
      </c>
      <c r="G62" s="20">
        <v>133</v>
      </c>
      <c r="H62" s="35">
        <v>125.22222222222223</v>
      </c>
      <c r="I62" s="20">
        <v>348</v>
      </c>
      <c r="J62" s="35">
        <v>105.12534722222222</v>
      </c>
      <c r="K62" s="20">
        <v>600</v>
      </c>
      <c r="L62" s="35">
        <v>88.675849375414884</v>
      </c>
      <c r="M62" s="20">
        <v>774</v>
      </c>
      <c r="N62" s="35">
        <v>69.739150516552286</v>
      </c>
      <c r="O62" s="20">
        <v>112</v>
      </c>
      <c r="P62" s="35">
        <v>37.871794871794876</v>
      </c>
      <c r="Q62" s="20">
        <f t="shared" si="3"/>
        <v>1967</v>
      </c>
      <c r="R62" s="20">
        <v>2243</v>
      </c>
      <c r="S62" s="21">
        <v>16.359615384615381</v>
      </c>
      <c r="T62" s="21">
        <v>1520.52</v>
      </c>
      <c r="U62" s="21">
        <v>304.11</v>
      </c>
      <c r="V62" s="30"/>
      <c r="W62" s="23">
        <f t="shared" si="12"/>
        <v>1967</v>
      </c>
      <c r="X62" s="23">
        <f t="shared" si="17"/>
        <v>0</v>
      </c>
      <c r="Y62" s="31"/>
      <c r="Z62" s="31"/>
      <c r="AA62" s="31"/>
      <c r="AB62" s="31"/>
      <c r="AC62" s="31"/>
      <c r="AD62" s="31"/>
      <c r="AE62" s="31"/>
      <c r="AF62" s="31"/>
      <c r="AG62" s="25">
        <v>4210</v>
      </c>
      <c r="AH62" s="26">
        <f t="shared" si="13"/>
        <v>0</v>
      </c>
    </row>
    <row r="63" spans="1:34" s="25" customFormat="1" ht="15.75" outlineLevel="2" x14ac:dyDescent="0.25">
      <c r="A63" s="37"/>
      <c r="B63" s="41"/>
      <c r="C63" s="32" t="s">
        <v>40</v>
      </c>
      <c r="D63" s="32">
        <v>45</v>
      </c>
      <c r="E63" s="33">
        <v>9.77</v>
      </c>
      <c r="F63" s="20">
        <v>5421</v>
      </c>
      <c r="G63" s="20">
        <v>120</v>
      </c>
      <c r="H63" s="21">
        <v>130.35783055198974</v>
      </c>
      <c r="I63" s="20">
        <v>304</v>
      </c>
      <c r="J63" s="21">
        <v>109.68187582305029</v>
      </c>
      <c r="K63" s="20">
        <v>653</v>
      </c>
      <c r="L63" s="21">
        <v>90.201973440252146</v>
      </c>
      <c r="M63" s="20">
        <v>891</v>
      </c>
      <c r="N63" s="21">
        <v>68.556468866118678</v>
      </c>
      <c r="O63" s="20">
        <v>302</v>
      </c>
      <c r="P63" s="21">
        <v>36.531380996739635</v>
      </c>
      <c r="Q63" s="20">
        <f t="shared" si="3"/>
        <v>2270</v>
      </c>
      <c r="R63" s="20">
        <v>3151</v>
      </c>
      <c r="S63" s="21">
        <v>17.839028344671199</v>
      </c>
      <c r="T63" s="21">
        <v>1578.3299999999992</v>
      </c>
      <c r="U63" s="21">
        <v>315.68000000000012</v>
      </c>
      <c r="V63" s="30"/>
      <c r="W63" s="23">
        <f t="shared" si="12"/>
        <v>2270</v>
      </c>
      <c r="X63" s="23">
        <f t="shared" si="17"/>
        <v>0</v>
      </c>
      <c r="Y63" s="31"/>
      <c r="Z63" s="31"/>
      <c r="AA63" s="31"/>
      <c r="AB63" s="31"/>
      <c r="AC63" s="31"/>
      <c r="AD63" s="31"/>
      <c r="AE63" s="31"/>
      <c r="AF63" s="31"/>
      <c r="AG63" s="25">
        <v>5421</v>
      </c>
      <c r="AH63" s="26">
        <f t="shared" si="13"/>
        <v>0</v>
      </c>
    </row>
    <row r="64" spans="1:34" s="25" customFormat="1" ht="15.75" outlineLevel="1" x14ac:dyDescent="0.25">
      <c r="A64" s="38" t="s">
        <v>24</v>
      </c>
      <c r="B64" s="38"/>
      <c r="C64" s="38"/>
      <c r="D64" s="38"/>
      <c r="E64" s="27">
        <f>SUBTOTAL(9,E58:E63)</f>
        <v>55.45</v>
      </c>
      <c r="F64" s="28">
        <f>SUBTOTAL(9,F58:F63)</f>
        <v>30768</v>
      </c>
      <c r="G64" s="28">
        <f>SUBTOTAL(9,G58:G63)</f>
        <v>658</v>
      </c>
      <c r="H64" s="29">
        <f>(G63*H63+G62*H62+G61*H61+G60*H60+G59*H59+G58*H58)/G64</f>
        <v>130.99771310303089</v>
      </c>
      <c r="I64" s="28">
        <f>SUBTOTAL(9,I58:I63)</f>
        <v>1806</v>
      </c>
      <c r="J64" s="29">
        <f>(I63*J63+I62*J62+I61*J61+I60*J60+I59*J59+I58*J58)/I64</f>
        <v>108.27126859553744</v>
      </c>
      <c r="K64" s="28">
        <f>SUBTOTAL(9,K58:K63)</f>
        <v>3554</v>
      </c>
      <c r="L64" s="29">
        <f>(K63*L63+K62*L62+K61*L61+K60*L60+K59*L59+K58*L58)/K64</f>
        <v>89.495328723053916</v>
      </c>
      <c r="M64" s="28">
        <f>SUBTOTAL(9,M58:M63)</f>
        <v>5758</v>
      </c>
      <c r="N64" s="29">
        <f>(M63*N63+M62*N62+M61*N61+M60*N60+M59*N59+M58*N58)/M64</f>
        <v>68.134754473692809</v>
      </c>
      <c r="O64" s="28">
        <f>SUBTOTAL(9,O58:O63)</f>
        <v>1756</v>
      </c>
      <c r="P64" s="29">
        <f>(O63*P63+O62*P62+O61*P61+O60*P60+O59*P59+O58*P58)/O64</f>
        <v>36.978996632492255</v>
      </c>
      <c r="Q64" s="28">
        <f>SUBTOTAL(9,Q58:Q63)</f>
        <v>13532</v>
      </c>
      <c r="R64" s="28">
        <f>SUBTOTAL(9,R58:R63)</f>
        <v>17236</v>
      </c>
      <c r="S64" s="29">
        <f>(Q63*S63+Q62*S62+Q61*S61+Q60*S60+Q59*S59+Q58*S58)/Q64</f>
        <v>16.802428614843578</v>
      </c>
      <c r="T64" s="27">
        <f>SUBTOTAL(9,T58:T63)</f>
        <v>9034.68</v>
      </c>
      <c r="U64" s="27">
        <f>SUBTOTAL(9,U58:U63)</f>
        <v>1807.01</v>
      </c>
      <c r="V64" s="30"/>
      <c r="W64" s="23">
        <f t="shared" si="12"/>
        <v>13532</v>
      </c>
      <c r="X64" s="23">
        <f t="shared" si="17"/>
        <v>0</v>
      </c>
      <c r="Y64" s="31"/>
      <c r="Z64" s="31"/>
      <c r="AA64" s="31"/>
      <c r="AB64" s="31"/>
      <c r="AC64" s="31"/>
      <c r="AD64" s="31"/>
      <c r="AE64" s="31"/>
      <c r="AF64" s="31"/>
      <c r="AG64" s="25">
        <v>63569</v>
      </c>
      <c r="AH64" s="26">
        <f t="shared" si="13"/>
        <v>32801</v>
      </c>
    </row>
    <row r="65" spans="1:34" s="25" customFormat="1" ht="15.75" outlineLevel="2" x14ac:dyDescent="0.25">
      <c r="A65" s="37">
        <v>7</v>
      </c>
      <c r="B65" s="41" t="s">
        <v>27</v>
      </c>
      <c r="C65" s="32">
        <v>1996</v>
      </c>
      <c r="D65" s="32">
        <v>51</v>
      </c>
      <c r="E65" s="33">
        <v>6.6</v>
      </c>
      <c r="F65" s="20">
        <v>3661</v>
      </c>
      <c r="G65" s="20">
        <v>68</v>
      </c>
      <c r="H65" s="35">
        <v>132.83823529411765</v>
      </c>
      <c r="I65" s="20">
        <v>322</v>
      </c>
      <c r="J65" s="35">
        <v>108.3975155279503</v>
      </c>
      <c r="K65" s="20">
        <v>788</v>
      </c>
      <c r="L65" s="35">
        <v>89.667512690355323</v>
      </c>
      <c r="M65" s="20">
        <v>1208</v>
      </c>
      <c r="N65" s="35">
        <v>68.073675496688736</v>
      </c>
      <c r="O65" s="20">
        <v>177</v>
      </c>
      <c r="P65" s="35">
        <v>39.152542372881356</v>
      </c>
      <c r="Q65" s="20">
        <f t="shared" si="3"/>
        <v>2563</v>
      </c>
      <c r="R65" s="20">
        <v>1098</v>
      </c>
      <c r="S65" s="21">
        <v>13.782158730158729</v>
      </c>
      <c r="T65" s="21">
        <v>1393.5299999999995</v>
      </c>
      <c r="U65" s="21">
        <v>278.68999999999994</v>
      </c>
      <c r="V65" s="22"/>
      <c r="W65" s="23">
        <f t="shared" si="12"/>
        <v>2563</v>
      </c>
      <c r="X65" s="23">
        <f t="shared" si="17"/>
        <v>0</v>
      </c>
      <c r="Y65" s="24"/>
      <c r="Z65" s="24"/>
      <c r="AA65" s="24"/>
      <c r="AB65" s="24"/>
      <c r="AC65" s="24"/>
      <c r="AD65" s="24"/>
      <c r="AE65" s="24"/>
      <c r="AF65" s="24"/>
      <c r="AG65" s="25">
        <v>3661</v>
      </c>
      <c r="AH65" s="26">
        <f t="shared" si="13"/>
        <v>0</v>
      </c>
    </row>
    <row r="66" spans="1:34" s="25" customFormat="1" ht="15.75" outlineLevel="2" x14ac:dyDescent="0.25">
      <c r="A66" s="37"/>
      <c r="B66" s="41"/>
      <c r="C66" s="32">
        <v>1996</v>
      </c>
      <c r="D66" s="32">
        <v>52</v>
      </c>
      <c r="E66" s="33">
        <v>11.34</v>
      </c>
      <c r="F66" s="20">
        <v>6291</v>
      </c>
      <c r="G66" s="20">
        <v>90</v>
      </c>
      <c r="H66" s="35">
        <v>135.95555555555555</v>
      </c>
      <c r="I66" s="20">
        <v>381</v>
      </c>
      <c r="J66" s="35">
        <v>108.23097112860893</v>
      </c>
      <c r="K66" s="20">
        <v>1302</v>
      </c>
      <c r="L66" s="35">
        <v>88.886328725038396</v>
      </c>
      <c r="M66" s="20">
        <v>2679</v>
      </c>
      <c r="N66" s="35">
        <v>67.395296752519599</v>
      </c>
      <c r="O66" s="20">
        <v>401</v>
      </c>
      <c r="P66" s="35">
        <v>40.276807980049874</v>
      </c>
      <c r="Q66" s="20">
        <f t="shared" si="3"/>
        <v>4853</v>
      </c>
      <c r="R66" s="20">
        <v>1438</v>
      </c>
      <c r="S66" s="21">
        <v>15.83857142857144</v>
      </c>
      <c r="T66" s="21">
        <v>2615.8799999999992</v>
      </c>
      <c r="U66" s="21">
        <v>523.1899999999996</v>
      </c>
      <c r="V66" s="22"/>
      <c r="W66" s="23">
        <f t="shared" si="12"/>
        <v>4853</v>
      </c>
      <c r="X66" s="23">
        <f t="shared" si="17"/>
        <v>0</v>
      </c>
      <c r="Y66" s="24"/>
      <c r="Z66" s="24"/>
      <c r="AA66" s="24"/>
      <c r="AB66" s="24"/>
      <c r="AC66" s="24"/>
      <c r="AD66" s="24"/>
      <c r="AE66" s="24"/>
      <c r="AF66" s="24"/>
      <c r="AG66" s="25">
        <v>6291</v>
      </c>
      <c r="AH66" s="26">
        <f t="shared" si="13"/>
        <v>0</v>
      </c>
    </row>
    <row r="67" spans="1:34" s="25" customFormat="1" ht="15.75" outlineLevel="2" x14ac:dyDescent="0.25">
      <c r="A67" s="37"/>
      <c r="B67" s="41"/>
      <c r="C67" s="32">
        <v>1996</v>
      </c>
      <c r="D67" s="32">
        <v>53</v>
      </c>
      <c r="E67" s="33">
        <v>20.309999999999999</v>
      </c>
      <c r="F67" s="20">
        <v>11270</v>
      </c>
      <c r="G67" s="20">
        <v>249</v>
      </c>
      <c r="H67" s="35">
        <v>139.15261044176708</v>
      </c>
      <c r="I67" s="20">
        <v>996</v>
      </c>
      <c r="J67" s="35">
        <v>108.08734939759036</v>
      </c>
      <c r="K67" s="20">
        <v>2754</v>
      </c>
      <c r="L67" s="35">
        <v>89.640159767610754</v>
      </c>
      <c r="M67" s="20">
        <v>3619</v>
      </c>
      <c r="N67" s="35">
        <v>68.492677535230726</v>
      </c>
      <c r="O67" s="20">
        <v>603</v>
      </c>
      <c r="P67" s="35">
        <v>39.386401326699833</v>
      </c>
      <c r="Q67" s="20">
        <f t="shared" si="3"/>
        <v>8221</v>
      </c>
      <c r="R67" s="20">
        <v>3049</v>
      </c>
      <c r="S67" s="21">
        <v>13.989473684210527</v>
      </c>
      <c r="T67" s="21">
        <v>4535.5400000000009</v>
      </c>
      <c r="U67" s="21">
        <v>907.1400000000001</v>
      </c>
      <c r="V67" s="22"/>
      <c r="W67" s="23">
        <f t="shared" si="12"/>
        <v>8221</v>
      </c>
      <c r="X67" s="23">
        <f t="shared" si="17"/>
        <v>0</v>
      </c>
      <c r="Y67" s="24"/>
      <c r="Z67" s="24"/>
      <c r="AA67" s="24"/>
      <c r="AB67" s="24"/>
      <c r="AC67" s="24"/>
      <c r="AD67" s="24"/>
      <c r="AE67" s="24"/>
      <c r="AF67" s="24"/>
      <c r="AG67" s="25">
        <v>11270</v>
      </c>
      <c r="AH67" s="26">
        <f t="shared" si="13"/>
        <v>0</v>
      </c>
    </row>
    <row r="68" spans="1:34" s="25" customFormat="1" ht="15.75" outlineLevel="2" x14ac:dyDescent="0.25">
      <c r="A68" s="37"/>
      <c r="B68" s="41"/>
      <c r="C68" s="32">
        <v>1996</v>
      </c>
      <c r="D68" s="32">
        <v>54</v>
      </c>
      <c r="E68" s="33">
        <v>19.04</v>
      </c>
      <c r="F68" s="20">
        <v>10568</v>
      </c>
      <c r="G68" s="20">
        <v>152</v>
      </c>
      <c r="H68" s="35">
        <v>135.80263157894737</v>
      </c>
      <c r="I68" s="20">
        <v>624</v>
      </c>
      <c r="J68" s="35">
        <v>107.91185897435898</v>
      </c>
      <c r="K68" s="20">
        <v>2109</v>
      </c>
      <c r="L68" s="35">
        <v>88.96111901375059</v>
      </c>
      <c r="M68" s="20">
        <v>4153</v>
      </c>
      <c r="N68" s="35">
        <v>67.789790512882249</v>
      </c>
      <c r="O68" s="20">
        <v>750</v>
      </c>
      <c r="P68" s="35">
        <v>38.13066666666667</v>
      </c>
      <c r="Q68" s="20">
        <f t="shared" si="3"/>
        <v>7788</v>
      </c>
      <c r="R68" s="20">
        <v>2780</v>
      </c>
      <c r="S68" s="21">
        <v>13.296052631578945</v>
      </c>
      <c r="T68" s="21">
        <v>3583.16</v>
      </c>
      <c r="U68" s="21">
        <v>716.63000000000022</v>
      </c>
      <c r="V68" s="22"/>
      <c r="W68" s="23">
        <f t="shared" si="12"/>
        <v>7788</v>
      </c>
      <c r="X68" s="23">
        <f t="shared" si="17"/>
        <v>0</v>
      </c>
      <c r="Y68" s="24"/>
      <c r="Z68" s="24"/>
      <c r="AA68" s="24"/>
      <c r="AB68" s="24"/>
      <c r="AC68" s="24"/>
      <c r="AD68" s="24"/>
      <c r="AE68" s="24"/>
      <c r="AF68" s="24"/>
      <c r="AG68" s="25">
        <v>10568</v>
      </c>
      <c r="AH68" s="26">
        <f t="shared" si="13"/>
        <v>0</v>
      </c>
    </row>
    <row r="69" spans="1:34" s="25" customFormat="1" ht="15.75" outlineLevel="1" x14ac:dyDescent="0.25">
      <c r="A69" s="38" t="s">
        <v>24</v>
      </c>
      <c r="B69" s="38"/>
      <c r="C69" s="38"/>
      <c r="D69" s="38"/>
      <c r="E69" s="27">
        <f>SUBTOTAL(9,E65:E68)</f>
        <v>57.29</v>
      </c>
      <c r="F69" s="28">
        <f>SUBTOTAL(9,F65:F68)</f>
        <v>31790</v>
      </c>
      <c r="G69" s="28">
        <f>SUBTOTAL(9,G65:G68)</f>
        <v>559</v>
      </c>
      <c r="H69" s="29">
        <f>(G68*H68+G67*H67+G66*H66+G65*H65)/G69</f>
        <v>136.95885509838999</v>
      </c>
      <c r="I69" s="28">
        <f>SUBTOTAL(9,I65:I68)</f>
        <v>2323</v>
      </c>
      <c r="J69" s="29">
        <f>(I68*J68+I67*J67+I66*J66+I65*J65)/I69</f>
        <v>108.10675850193715</v>
      </c>
      <c r="K69" s="28">
        <f>SUBTOTAL(9,K65:K68)</f>
        <v>6953</v>
      </c>
      <c r="L69" s="29">
        <f>(K68*L68+K67*L67+K66*L66+K65*L65)/K69</f>
        <v>89.296131166402986</v>
      </c>
      <c r="M69" s="28">
        <f>SUBTOTAL(9,M65:M68)</f>
        <v>11659</v>
      </c>
      <c r="N69" s="29">
        <f>(M68*N68+M67*N67+M66*N66+M65*N65)/M69</f>
        <v>67.946736426794757</v>
      </c>
      <c r="O69" s="28">
        <f>SUBTOTAL(9,O65:O68)</f>
        <v>1931</v>
      </c>
      <c r="P69" s="29">
        <f>(O68*P68+O67*P67+O66*P66+O65*P65)/O69</f>
        <v>39.062143966856553</v>
      </c>
      <c r="Q69" s="28">
        <f>SUBTOTAL(9,Q65:Q68)</f>
        <v>23425</v>
      </c>
      <c r="R69" s="28">
        <f>SUBTOTAL(9,R65:R68)</f>
        <v>8365</v>
      </c>
      <c r="S69" s="29">
        <f>(Q68*S68+Q67*S67+Q66*S66+Q65*S65)/Q69</f>
        <v>14.119333234616247</v>
      </c>
      <c r="T69" s="27">
        <f>SUBTOTAL(9,T65:T68)</f>
        <v>12128.11</v>
      </c>
      <c r="U69" s="27">
        <f>SUBTOTAL(9,U65:U68)</f>
        <v>2425.6499999999996</v>
      </c>
      <c r="V69" s="30"/>
      <c r="W69" s="23">
        <f t="shared" si="12"/>
        <v>23425</v>
      </c>
      <c r="X69" s="23">
        <f t="shared" si="17"/>
        <v>0</v>
      </c>
      <c r="Y69" s="31"/>
      <c r="Z69" s="31"/>
      <c r="AA69" s="31"/>
      <c r="AB69" s="31"/>
      <c r="AC69" s="31"/>
      <c r="AD69" s="31"/>
      <c r="AE69" s="31"/>
      <c r="AF69" s="31"/>
      <c r="AG69" s="25">
        <f>SUM(AG65:AG68)</f>
        <v>31790</v>
      </c>
      <c r="AH69" s="26">
        <f t="shared" si="13"/>
        <v>0</v>
      </c>
    </row>
    <row r="70" spans="1:34" s="17" customFormat="1" ht="15.75" x14ac:dyDescent="0.25">
      <c r="A70" s="38" t="s">
        <v>45</v>
      </c>
      <c r="B70" s="38"/>
      <c r="C70" s="38"/>
      <c r="D70" s="38"/>
      <c r="E70" s="14">
        <f>E19+E27+E32+E48+E57+E64+E69</f>
        <v>454.38000000000005</v>
      </c>
      <c r="F70" s="15">
        <f t="shared" ref="F70:O70" si="18">F19+F27+F32+F48+F57+F64+F69</f>
        <v>252190</v>
      </c>
      <c r="G70" s="15">
        <f t="shared" si="18"/>
        <v>5889</v>
      </c>
      <c r="H70" s="14">
        <f>(G69*H69+G64*H64+G57*H57+G48*H48+G32*H32+G27*H27+G19*H19)/G70</f>
        <v>134.63584568208429</v>
      </c>
      <c r="I70" s="15">
        <f t="shared" si="18"/>
        <v>20650</v>
      </c>
      <c r="J70" s="14">
        <f>(I69*J69+I64*J64+I57*J57+I48*J48+I32*J32+I27*J27+I19*J19)/I70</f>
        <v>108.49587656578888</v>
      </c>
      <c r="K70" s="15">
        <f t="shared" si="18"/>
        <v>50927</v>
      </c>
      <c r="L70" s="14">
        <f>(K69*L69+K64*L64+K57*L57+K48*L48+K32*L32+K27*L27+K19*L19)/K70</f>
        <v>89.531825913203861</v>
      </c>
      <c r="M70" s="15">
        <f t="shared" si="18"/>
        <v>84374</v>
      </c>
      <c r="N70" s="14">
        <f>(M69*N69+M64*N64+M57*N57+M48*N48+M32*N32+M27*N27+M19*N19)/M70</f>
        <v>67.805172994755765</v>
      </c>
      <c r="O70" s="15">
        <f t="shared" si="18"/>
        <v>17298</v>
      </c>
      <c r="P70" s="14">
        <f>(O69*P69+O64*P64+O57*P57+O48*P48+O32*P32+O27*P27+O19*P19)/O70</f>
        <v>37.733556369907298</v>
      </c>
      <c r="Q70" s="15">
        <f t="shared" ref="Q70" si="19">Q19+Q27+Q32+Q48+Q57+Q64+Q69</f>
        <v>179138</v>
      </c>
      <c r="R70" s="15">
        <f t="shared" ref="R70" si="20">R19+R27+R32+R48+R57+R64+R69</f>
        <v>73052</v>
      </c>
      <c r="S70" s="14">
        <f>(Q69*S69+Q64*S64+Q57*S57+Q48*S48+Q32*S32+Q27*S27+Q19*S19)/Q70</f>
        <v>15.831128951970497</v>
      </c>
      <c r="T70" s="14">
        <f t="shared" ref="T70" si="21">T19+T27+T32+T48+T57+T64+T69</f>
        <v>107682.48</v>
      </c>
      <c r="U70" s="14">
        <f t="shared" ref="U70" si="22">U19+U27+U32+U48+U57+U64+U69</f>
        <v>21536.509999999995</v>
      </c>
      <c r="V70" s="16"/>
    </row>
    <row r="71" spans="1:34" s="1" customFormat="1" ht="16.5" customHeight="1" x14ac:dyDescent="0.2">
      <c r="A71" s="3"/>
      <c r="B71" s="3"/>
      <c r="C71" s="3"/>
      <c r="D71" s="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</row>
  </sheetData>
  <mergeCells count="45">
    <mergeCell ref="A64:D64"/>
    <mergeCell ref="A65:A68"/>
    <mergeCell ref="B65:B68"/>
    <mergeCell ref="A69:D69"/>
    <mergeCell ref="A48:D48"/>
    <mergeCell ref="A49:A56"/>
    <mergeCell ref="B49:B56"/>
    <mergeCell ref="A57:D57"/>
    <mergeCell ref="A58:A63"/>
    <mergeCell ref="B58:B63"/>
    <mergeCell ref="A33:A47"/>
    <mergeCell ref="B33:B47"/>
    <mergeCell ref="B20:B26"/>
    <mergeCell ref="A27:D27"/>
    <mergeCell ref="A28:A31"/>
    <mergeCell ref="B28:B31"/>
    <mergeCell ref="A32:D32"/>
    <mergeCell ref="A70:D70"/>
    <mergeCell ref="T6:U6"/>
    <mergeCell ref="T7:T8"/>
    <mergeCell ref="U7:U8"/>
    <mergeCell ref="A6:A8"/>
    <mergeCell ref="B6:B8"/>
    <mergeCell ref="C6:C8"/>
    <mergeCell ref="D6:D8"/>
    <mergeCell ref="E6:E8"/>
    <mergeCell ref="V6:V8"/>
    <mergeCell ref="G7:H7"/>
    <mergeCell ref="I7:J7"/>
    <mergeCell ref="K7:L7"/>
    <mergeCell ref="M7:N7"/>
    <mergeCell ref="O7:P7"/>
    <mergeCell ref="G6:Q6"/>
    <mergeCell ref="R6:R8"/>
    <mergeCell ref="S6:S8"/>
    <mergeCell ref="F6:F8"/>
    <mergeCell ref="Q7:Q8"/>
    <mergeCell ref="A1:V1"/>
    <mergeCell ref="A2:V2"/>
    <mergeCell ref="A3:V3"/>
    <mergeCell ref="B9:D9"/>
    <mergeCell ref="A10:A18"/>
    <mergeCell ref="B10:B18"/>
    <mergeCell ref="A19:D19"/>
    <mergeCell ref="A20:A26"/>
  </mergeCells>
  <pageMargins left="0.28999999999999998" right="0.24" top="0.38" bottom="0.35" header="0.2" footer="0.38"/>
  <pageSetup paperSize="9" scale="58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workbookViewId="0">
      <selection activeCell="A4" sqref="A4"/>
    </sheetView>
  </sheetViews>
  <sheetFormatPr defaultRowHeight="15" outlineLevelRow="2" x14ac:dyDescent="0.25"/>
  <cols>
    <col min="1" max="1" width="5.28515625" style="4" bestFit="1" customWidth="1"/>
    <col min="2" max="2" width="8.140625" style="4" bestFit="1" customWidth="1"/>
    <col min="3" max="3" width="9.85546875" style="5" customWidth="1"/>
    <col min="4" max="4" width="10.42578125" style="4" customWidth="1"/>
    <col min="5" max="5" width="10" style="2" bestFit="1" customWidth="1"/>
    <col min="6" max="6" width="14.28515625" style="2" bestFit="1" customWidth="1"/>
    <col min="7" max="7" width="11.7109375" style="2" bestFit="1" customWidth="1"/>
    <col min="8" max="8" width="11.140625" style="2" bestFit="1" customWidth="1"/>
    <col min="9" max="9" width="12.85546875" style="2" bestFit="1" customWidth="1"/>
    <col min="10" max="10" width="11.5703125" style="2" customWidth="1"/>
    <col min="11" max="11" width="12" style="2" customWidth="1"/>
    <col min="12" max="12" width="12.28515625" style="2" customWidth="1"/>
    <col min="13" max="13" width="10.42578125" style="2" customWidth="1"/>
    <col min="14" max="14" width="11.28515625" style="2" customWidth="1"/>
    <col min="15" max="15" width="9.28515625" style="2" customWidth="1"/>
    <col min="16" max="16" width="12" style="2" customWidth="1"/>
    <col min="17" max="17" width="11.42578125" style="2" bestFit="1" customWidth="1"/>
    <col min="18" max="18" width="12.85546875" style="2" bestFit="1" customWidth="1"/>
    <col min="19" max="19" width="10" style="2" bestFit="1" customWidth="1"/>
    <col min="20" max="20" width="14.140625" style="2" bestFit="1" customWidth="1"/>
    <col min="21" max="21" width="12.85546875" style="2" bestFit="1" customWidth="1"/>
    <col min="22" max="22" width="11" style="6" customWidth="1"/>
    <col min="23" max="34" width="0" style="2" hidden="1" customWidth="1"/>
    <col min="35" max="16384" width="9.140625" style="2"/>
  </cols>
  <sheetData>
    <row r="1" spans="1:34" s="43" customFormat="1" ht="18.75" x14ac:dyDescent="0.3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4" s="43" customFormat="1" ht="18.75" x14ac:dyDescent="0.2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34" s="43" customFormat="1" ht="20.25" customHeight="1" x14ac:dyDescent="0.3">
      <c r="A3" s="45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6" spans="1:34" s="13" customFormat="1" ht="15.75" x14ac:dyDescent="0.25">
      <c r="A6" s="38" t="s">
        <v>0</v>
      </c>
      <c r="B6" s="38" t="s">
        <v>1</v>
      </c>
      <c r="C6" s="39" t="s">
        <v>2</v>
      </c>
      <c r="D6" s="39" t="s">
        <v>3</v>
      </c>
      <c r="E6" s="40" t="s">
        <v>4</v>
      </c>
      <c r="F6" s="39" t="s">
        <v>5</v>
      </c>
      <c r="G6" s="38" t="s">
        <v>6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9" t="s">
        <v>7</v>
      </c>
      <c r="S6" s="39" t="s">
        <v>8</v>
      </c>
      <c r="T6" s="39" t="s">
        <v>9</v>
      </c>
      <c r="U6" s="39"/>
      <c r="V6" s="38" t="s">
        <v>10</v>
      </c>
    </row>
    <row r="7" spans="1:34" s="13" customFormat="1" ht="30.75" customHeight="1" x14ac:dyDescent="0.25">
      <c r="A7" s="38"/>
      <c r="B7" s="38"/>
      <c r="C7" s="39"/>
      <c r="D7" s="39"/>
      <c r="E7" s="40"/>
      <c r="F7" s="39"/>
      <c r="G7" s="39" t="s">
        <v>11</v>
      </c>
      <c r="H7" s="39"/>
      <c r="I7" s="39" t="s">
        <v>12</v>
      </c>
      <c r="J7" s="39"/>
      <c r="K7" s="39" t="s">
        <v>13</v>
      </c>
      <c r="L7" s="39"/>
      <c r="M7" s="39" t="s">
        <v>14</v>
      </c>
      <c r="N7" s="39"/>
      <c r="O7" s="39" t="s">
        <v>15</v>
      </c>
      <c r="P7" s="39"/>
      <c r="Q7" s="38" t="s">
        <v>16</v>
      </c>
      <c r="R7" s="39"/>
      <c r="S7" s="39"/>
      <c r="T7" s="39" t="s">
        <v>17</v>
      </c>
      <c r="U7" s="39" t="s">
        <v>18</v>
      </c>
      <c r="V7" s="38"/>
    </row>
    <row r="8" spans="1:34" s="13" customFormat="1" ht="47.25" x14ac:dyDescent="0.25">
      <c r="A8" s="38"/>
      <c r="B8" s="38"/>
      <c r="C8" s="39"/>
      <c r="D8" s="39"/>
      <c r="E8" s="40"/>
      <c r="F8" s="39"/>
      <c r="G8" s="12" t="s">
        <v>19</v>
      </c>
      <c r="H8" s="12" t="s">
        <v>20</v>
      </c>
      <c r="I8" s="12" t="s">
        <v>19</v>
      </c>
      <c r="J8" s="12" t="s">
        <v>20</v>
      </c>
      <c r="K8" s="12" t="s">
        <v>19</v>
      </c>
      <c r="L8" s="12" t="s">
        <v>20</v>
      </c>
      <c r="M8" s="12" t="s">
        <v>19</v>
      </c>
      <c r="N8" s="12" t="s">
        <v>20</v>
      </c>
      <c r="O8" s="12" t="s">
        <v>19</v>
      </c>
      <c r="P8" s="12" t="s">
        <v>20</v>
      </c>
      <c r="Q8" s="38"/>
      <c r="R8" s="39"/>
      <c r="S8" s="39"/>
      <c r="T8" s="39"/>
      <c r="U8" s="39"/>
      <c r="V8" s="38"/>
    </row>
    <row r="9" spans="1:34" s="17" customFormat="1" ht="15.75" x14ac:dyDescent="0.25">
      <c r="A9" s="11" t="s">
        <v>21</v>
      </c>
      <c r="B9" s="36" t="s">
        <v>28</v>
      </c>
      <c r="C9" s="36"/>
      <c r="D9" s="36"/>
      <c r="E9" s="14">
        <f>E70</f>
        <v>454.38000000000005</v>
      </c>
      <c r="F9" s="15">
        <f t="shared" ref="F9:U9" si="0">F70</f>
        <v>252190</v>
      </c>
      <c r="G9" s="15">
        <f t="shared" si="0"/>
        <v>5889</v>
      </c>
      <c r="H9" s="14">
        <f t="shared" si="0"/>
        <v>134.63584568208429</v>
      </c>
      <c r="I9" s="15">
        <f t="shared" si="0"/>
        <v>20650</v>
      </c>
      <c r="J9" s="14">
        <f t="shared" si="0"/>
        <v>108.49587656578888</v>
      </c>
      <c r="K9" s="15">
        <f t="shared" si="0"/>
        <v>50927</v>
      </c>
      <c r="L9" s="14">
        <f t="shared" si="0"/>
        <v>89.531825913203861</v>
      </c>
      <c r="M9" s="15">
        <f t="shared" si="0"/>
        <v>84374</v>
      </c>
      <c r="N9" s="14">
        <f t="shared" si="0"/>
        <v>67.805172994755765</v>
      </c>
      <c r="O9" s="15">
        <f t="shared" si="0"/>
        <v>17298</v>
      </c>
      <c r="P9" s="14">
        <f t="shared" si="0"/>
        <v>37.733556369907298</v>
      </c>
      <c r="Q9" s="15">
        <f t="shared" si="0"/>
        <v>179138</v>
      </c>
      <c r="R9" s="15">
        <f t="shared" si="0"/>
        <v>73052</v>
      </c>
      <c r="S9" s="14">
        <f t="shared" si="0"/>
        <v>15.831128951970497</v>
      </c>
      <c r="T9" s="14">
        <f t="shared" si="0"/>
        <v>107682.48</v>
      </c>
      <c r="U9" s="14">
        <f t="shared" si="0"/>
        <v>21536.509999999995</v>
      </c>
      <c r="V9" s="16"/>
    </row>
    <row r="10" spans="1:34" s="25" customFormat="1" ht="15.75" outlineLevel="2" x14ac:dyDescent="0.25">
      <c r="A10" s="37">
        <v>1</v>
      </c>
      <c r="B10" s="37" t="s">
        <v>22</v>
      </c>
      <c r="C10" s="18">
        <v>1994</v>
      </c>
      <c r="D10" s="18" t="s">
        <v>29</v>
      </c>
      <c r="E10" s="19">
        <v>7.96</v>
      </c>
      <c r="F10" s="20">
        <v>4416</v>
      </c>
      <c r="G10" s="20">
        <v>59</v>
      </c>
      <c r="H10" s="21">
        <v>134.5084745762712</v>
      </c>
      <c r="I10" s="20">
        <v>270</v>
      </c>
      <c r="J10" s="21">
        <v>107.77777777777777</v>
      </c>
      <c r="K10" s="20">
        <v>975</v>
      </c>
      <c r="L10" s="21">
        <v>88.765128205128207</v>
      </c>
      <c r="M10" s="20">
        <v>2182</v>
      </c>
      <c r="N10" s="21">
        <v>68.065536205316221</v>
      </c>
      <c r="O10" s="20">
        <v>281</v>
      </c>
      <c r="P10" s="21">
        <v>40.736654804270465</v>
      </c>
      <c r="Q10" s="20">
        <f>G10+I10+K10+M10+O10</f>
        <v>3767</v>
      </c>
      <c r="R10" s="20">
        <v>649</v>
      </c>
      <c r="S10" s="21">
        <v>16.497499999999999</v>
      </c>
      <c r="T10" s="21">
        <v>2131.7399999999998</v>
      </c>
      <c r="U10" s="21">
        <v>426.34000000000009</v>
      </c>
      <c r="V10" s="22"/>
      <c r="W10" s="23">
        <f t="shared" ref="W10:W69" si="1">G10+I10+K10+M10+O10</f>
        <v>3767</v>
      </c>
      <c r="X10" s="23">
        <f>Q10-W10</f>
        <v>0</v>
      </c>
      <c r="Y10" s="24"/>
      <c r="Z10" s="24"/>
      <c r="AA10" s="24"/>
      <c r="AB10" s="24"/>
      <c r="AC10" s="24"/>
      <c r="AD10" s="24"/>
      <c r="AE10" s="24"/>
      <c r="AF10" s="24"/>
      <c r="AG10" s="25">
        <v>4416</v>
      </c>
      <c r="AH10" s="26">
        <f t="shared" ref="AH10:AH69" si="2">+AG10-F10</f>
        <v>0</v>
      </c>
    </row>
    <row r="11" spans="1:34" s="25" customFormat="1" ht="15.75" outlineLevel="2" x14ac:dyDescent="0.25">
      <c r="A11" s="37"/>
      <c r="B11" s="37"/>
      <c r="C11" s="18" t="s">
        <v>30</v>
      </c>
      <c r="D11" s="18" t="s">
        <v>31</v>
      </c>
      <c r="E11" s="19">
        <v>7.83</v>
      </c>
      <c r="F11" s="20">
        <v>4345</v>
      </c>
      <c r="G11" s="20">
        <v>56</v>
      </c>
      <c r="H11" s="21">
        <v>131.10714285714286</v>
      </c>
      <c r="I11" s="20">
        <v>236</v>
      </c>
      <c r="J11" s="21">
        <v>109.08898305084746</v>
      </c>
      <c r="K11" s="20">
        <v>842</v>
      </c>
      <c r="L11" s="21">
        <v>88.919239904988117</v>
      </c>
      <c r="M11" s="20">
        <v>2394</v>
      </c>
      <c r="N11" s="21">
        <v>66.962823725981622</v>
      </c>
      <c r="O11" s="20">
        <v>287</v>
      </c>
      <c r="P11" s="21">
        <v>42.602787456445995</v>
      </c>
      <c r="Q11" s="20">
        <f t="shared" ref="Q11:Q68" si="3">G11+I11+K11+M11+O11</f>
        <v>3815</v>
      </c>
      <c r="R11" s="20">
        <v>530</v>
      </c>
      <c r="S11" s="21">
        <v>18.125333333333341</v>
      </c>
      <c r="T11" s="21">
        <v>2255.0299999999997</v>
      </c>
      <c r="U11" s="21">
        <v>450.9899999999999</v>
      </c>
      <c r="V11" s="22"/>
      <c r="W11" s="23">
        <f t="shared" si="1"/>
        <v>3815</v>
      </c>
      <c r="X11" s="23">
        <f t="shared" ref="X11:X69" si="4">Q11-W11</f>
        <v>0</v>
      </c>
      <c r="Y11" s="24"/>
      <c r="Z11" s="24"/>
      <c r="AA11" s="24"/>
      <c r="AB11" s="24"/>
      <c r="AC11" s="24"/>
      <c r="AD11" s="24"/>
      <c r="AE11" s="24"/>
      <c r="AF11" s="24"/>
      <c r="AG11" s="25">
        <v>4345</v>
      </c>
      <c r="AH11" s="26">
        <f t="shared" si="2"/>
        <v>0</v>
      </c>
    </row>
    <row r="12" spans="1:34" s="25" customFormat="1" ht="15.75" outlineLevel="2" x14ac:dyDescent="0.25">
      <c r="A12" s="37"/>
      <c r="B12" s="37"/>
      <c r="C12" s="18">
        <v>1994</v>
      </c>
      <c r="D12" s="18" t="s">
        <v>32</v>
      </c>
      <c r="E12" s="21">
        <v>10.33</v>
      </c>
      <c r="F12" s="20">
        <v>5734</v>
      </c>
      <c r="G12" s="20">
        <v>110</v>
      </c>
      <c r="H12" s="21">
        <v>138.13636363636363</v>
      </c>
      <c r="I12" s="20">
        <v>360</v>
      </c>
      <c r="J12" s="21">
        <v>108.37777777777778</v>
      </c>
      <c r="K12" s="20">
        <v>1228</v>
      </c>
      <c r="L12" s="21">
        <v>88.936482084690553</v>
      </c>
      <c r="M12" s="20">
        <v>2356</v>
      </c>
      <c r="N12" s="21">
        <v>68.439303904923605</v>
      </c>
      <c r="O12" s="20">
        <v>187</v>
      </c>
      <c r="P12" s="21">
        <v>42.636363636363633</v>
      </c>
      <c r="Q12" s="20">
        <f t="shared" si="3"/>
        <v>4241</v>
      </c>
      <c r="R12" s="20">
        <v>1493</v>
      </c>
      <c r="S12" s="21">
        <v>17.651052631578953</v>
      </c>
      <c r="T12" s="21">
        <v>2753.4499999999994</v>
      </c>
      <c r="U12" s="21">
        <v>550.71</v>
      </c>
      <c r="V12" s="22"/>
      <c r="W12" s="23">
        <f t="shared" si="1"/>
        <v>4241</v>
      </c>
      <c r="X12" s="23">
        <f t="shared" si="4"/>
        <v>0</v>
      </c>
      <c r="Y12" s="24"/>
      <c r="Z12" s="24"/>
      <c r="AA12" s="24"/>
      <c r="AB12" s="24"/>
      <c r="AC12" s="24"/>
      <c r="AD12" s="24"/>
      <c r="AE12" s="24"/>
      <c r="AF12" s="24"/>
      <c r="AG12" s="25">
        <v>5734</v>
      </c>
      <c r="AH12" s="26">
        <f t="shared" si="2"/>
        <v>0</v>
      </c>
    </row>
    <row r="13" spans="1:34" s="25" customFormat="1" ht="15.75" outlineLevel="2" x14ac:dyDescent="0.25">
      <c r="A13" s="37"/>
      <c r="B13" s="37"/>
      <c r="C13" s="18" t="s">
        <v>30</v>
      </c>
      <c r="D13" s="18" t="s">
        <v>33</v>
      </c>
      <c r="E13" s="21">
        <v>3.55</v>
      </c>
      <c r="F13" s="20">
        <v>1972</v>
      </c>
      <c r="G13" s="20">
        <v>60</v>
      </c>
      <c r="H13" s="21">
        <v>143.91666666666666</v>
      </c>
      <c r="I13" s="20">
        <v>138</v>
      </c>
      <c r="J13" s="21">
        <v>108.09420289855072</v>
      </c>
      <c r="K13" s="20">
        <v>536</v>
      </c>
      <c r="L13" s="21">
        <v>89.06343283582089</v>
      </c>
      <c r="M13" s="20">
        <v>847</v>
      </c>
      <c r="N13" s="21">
        <v>67.690672963400232</v>
      </c>
      <c r="O13" s="20">
        <v>102</v>
      </c>
      <c r="P13" s="21">
        <v>41.392156862745097</v>
      </c>
      <c r="Q13" s="20">
        <f t="shared" si="3"/>
        <v>1683</v>
      </c>
      <c r="R13" s="20">
        <v>289</v>
      </c>
      <c r="S13" s="21">
        <v>18.312106537530269</v>
      </c>
      <c r="T13" s="21">
        <v>1208.0200000000002</v>
      </c>
      <c r="U13" s="21">
        <v>241.60999999999987</v>
      </c>
      <c r="V13" s="22"/>
      <c r="W13" s="23">
        <f t="shared" si="1"/>
        <v>1683</v>
      </c>
      <c r="X13" s="23">
        <f t="shared" si="4"/>
        <v>0</v>
      </c>
      <c r="Y13" s="24"/>
      <c r="Z13" s="24"/>
      <c r="AA13" s="24"/>
      <c r="AB13" s="24"/>
      <c r="AC13" s="24"/>
      <c r="AD13" s="24"/>
      <c r="AE13" s="24"/>
      <c r="AF13" s="24"/>
      <c r="AG13" s="25">
        <v>1972</v>
      </c>
      <c r="AH13" s="26">
        <f t="shared" si="2"/>
        <v>0</v>
      </c>
    </row>
    <row r="14" spans="1:34" s="25" customFormat="1" ht="15.75" outlineLevel="2" x14ac:dyDescent="0.25">
      <c r="A14" s="37"/>
      <c r="B14" s="37"/>
      <c r="C14" s="18" t="s">
        <v>34</v>
      </c>
      <c r="D14" s="18" t="s">
        <v>35</v>
      </c>
      <c r="E14" s="21">
        <v>11.59</v>
      </c>
      <c r="F14" s="20">
        <v>6432</v>
      </c>
      <c r="G14" s="20">
        <v>427</v>
      </c>
      <c r="H14" s="21">
        <v>134.11943793911007</v>
      </c>
      <c r="I14" s="20">
        <v>793</v>
      </c>
      <c r="J14" s="21">
        <v>109.31147540983606</v>
      </c>
      <c r="K14" s="20">
        <v>1308</v>
      </c>
      <c r="L14" s="21">
        <v>89.816513761467888</v>
      </c>
      <c r="M14" s="20">
        <v>1851</v>
      </c>
      <c r="N14" s="21">
        <v>67.996218260399786</v>
      </c>
      <c r="O14" s="20">
        <v>252</v>
      </c>
      <c r="P14" s="21">
        <v>43.115079365079367</v>
      </c>
      <c r="Q14" s="20">
        <f t="shared" si="3"/>
        <v>4631</v>
      </c>
      <c r="R14" s="20">
        <v>1801</v>
      </c>
      <c r="S14" s="21">
        <v>18.439487179487173</v>
      </c>
      <c r="T14" s="21">
        <v>3866.61</v>
      </c>
      <c r="U14" s="21">
        <v>773.36000000000013</v>
      </c>
      <c r="V14" s="22"/>
      <c r="W14" s="23">
        <f t="shared" si="1"/>
        <v>4631</v>
      </c>
      <c r="X14" s="23">
        <f t="shared" si="4"/>
        <v>0</v>
      </c>
      <c r="Y14" s="24"/>
      <c r="Z14" s="24"/>
      <c r="AA14" s="24"/>
      <c r="AB14" s="24"/>
      <c r="AC14" s="24"/>
      <c r="AD14" s="24"/>
      <c r="AE14" s="24"/>
      <c r="AF14" s="24"/>
      <c r="AG14" s="25">
        <v>6432</v>
      </c>
      <c r="AH14" s="26">
        <f t="shared" si="2"/>
        <v>0</v>
      </c>
    </row>
    <row r="15" spans="1:34" s="25" customFormat="1" ht="15.75" outlineLevel="2" x14ac:dyDescent="0.25">
      <c r="A15" s="37"/>
      <c r="B15" s="37"/>
      <c r="C15" s="18" t="s">
        <v>34</v>
      </c>
      <c r="D15" s="18" t="s">
        <v>36</v>
      </c>
      <c r="E15" s="19">
        <v>11.11</v>
      </c>
      <c r="F15" s="20">
        <v>6165</v>
      </c>
      <c r="G15" s="20">
        <v>420</v>
      </c>
      <c r="H15" s="21">
        <v>135.68333333333334</v>
      </c>
      <c r="I15" s="20">
        <v>712</v>
      </c>
      <c r="J15" s="21">
        <v>109.73595505617978</v>
      </c>
      <c r="K15" s="20">
        <v>1321</v>
      </c>
      <c r="L15" s="21">
        <v>90.029523088569263</v>
      </c>
      <c r="M15" s="20">
        <v>1783</v>
      </c>
      <c r="N15" s="21">
        <v>67.956814357823887</v>
      </c>
      <c r="O15" s="20">
        <v>308</v>
      </c>
      <c r="P15" s="21">
        <v>40.909090909090907</v>
      </c>
      <c r="Q15" s="20">
        <f t="shared" si="3"/>
        <v>4544</v>
      </c>
      <c r="R15" s="20">
        <v>1621</v>
      </c>
      <c r="S15" s="21">
        <v>18.681840375038906</v>
      </c>
      <c r="T15" s="21">
        <v>3807.0300000000007</v>
      </c>
      <c r="U15" s="21">
        <v>761.36999999999955</v>
      </c>
      <c r="V15" s="22"/>
      <c r="W15" s="23">
        <f t="shared" si="1"/>
        <v>4544</v>
      </c>
      <c r="X15" s="23">
        <f t="shared" si="4"/>
        <v>0</v>
      </c>
      <c r="Y15" s="24"/>
      <c r="Z15" s="24"/>
      <c r="AA15" s="24"/>
      <c r="AB15" s="24"/>
      <c r="AC15" s="24"/>
      <c r="AD15" s="24"/>
      <c r="AE15" s="24"/>
      <c r="AF15" s="24"/>
      <c r="AG15" s="25">
        <v>6165</v>
      </c>
      <c r="AH15" s="26">
        <f t="shared" si="2"/>
        <v>0</v>
      </c>
    </row>
    <row r="16" spans="1:34" s="25" customFormat="1" ht="15.75" outlineLevel="2" x14ac:dyDescent="0.25">
      <c r="A16" s="37"/>
      <c r="B16" s="37"/>
      <c r="C16" s="18" t="s">
        <v>34</v>
      </c>
      <c r="D16" s="18" t="s">
        <v>37</v>
      </c>
      <c r="E16" s="19">
        <v>3.64</v>
      </c>
      <c r="F16" s="20">
        <v>2021</v>
      </c>
      <c r="G16" s="20">
        <v>84</v>
      </c>
      <c r="H16" s="21">
        <v>132.39285714285714</v>
      </c>
      <c r="I16" s="20">
        <v>297</v>
      </c>
      <c r="J16" s="21">
        <v>108.21212121212122</v>
      </c>
      <c r="K16" s="20">
        <v>479</v>
      </c>
      <c r="L16" s="21">
        <v>90.555323590814197</v>
      </c>
      <c r="M16" s="20">
        <v>740</v>
      </c>
      <c r="N16" s="21">
        <v>65.362162162162164</v>
      </c>
      <c r="O16" s="20">
        <v>242</v>
      </c>
      <c r="P16" s="21">
        <v>40.876033057851238</v>
      </c>
      <c r="Q16" s="20">
        <f t="shared" si="3"/>
        <v>1842</v>
      </c>
      <c r="R16" s="20">
        <v>179</v>
      </c>
      <c r="S16" s="21">
        <v>17.727586206896554</v>
      </c>
      <c r="T16" s="21">
        <v>1267.0099999999998</v>
      </c>
      <c r="U16" s="21">
        <v>253.40000000000003</v>
      </c>
      <c r="V16" s="22"/>
      <c r="W16" s="23">
        <f t="shared" si="1"/>
        <v>1842</v>
      </c>
      <c r="X16" s="23">
        <f t="shared" si="4"/>
        <v>0</v>
      </c>
      <c r="Y16" s="24"/>
      <c r="Z16" s="24"/>
      <c r="AA16" s="24"/>
      <c r="AB16" s="24"/>
      <c r="AC16" s="24"/>
      <c r="AD16" s="24"/>
      <c r="AE16" s="24"/>
      <c r="AF16" s="24"/>
      <c r="AG16" s="25">
        <v>2021</v>
      </c>
      <c r="AH16" s="26">
        <f t="shared" si="2"/>
        <v>0</v>
      </c>
    </row>
    <row r="17" spans="1:34" s="25" customFormat="1" ht="15.75" outlineLevel="2" x14ac:dyDescent="0.25">
      <c r="A17" s="37"/>
      <c r="B17" s="37"/>
      <c r="C17" s="18" t="s">
        <v>38</v>
      </c>
      <c r="D17" s="18" t="s">
        <v>39</v>
      </c>
      <c r="E17" s="19">
        <v>18.34</v>
      </c>
      <c r="F17" s="20">
        <v>10177</v>
      </c>
      <c r="G17" s="20">
        <v>288</v>
      </c>
      <c r="H17" s="21">
        <v>133.17361111111111</v>
      </c>
      <c r="I17" s="20">
        <v>867</v>
      </c>
      <c r="J17" s="21">
        <v>108.88927335640139</v>
      </c>
      <c r="K17" s="20">
        <v>2143</v>
      </c>
      <c r="L17" s="21">
        <v>89.37004199720019</v>
      </c>
      <c r="M17" s="20">
        <v>3948</v>
      </c>
      <c r="N17" s="21">
        <v>66.997467071935162</v>
      </c>
      <c r="O17" s="20">
        <v>1097</v>
      </c>
      <c r="P17" s="21">
        <v>37.4567000911577</v>
      </c>
      <c r="Q17" s="20">
        <f t="shared" si="3"/>
        <v>8343</v>
      </c>
      <c r="R17" s="20">
        <v>1834</v>
      </c>
      <c r="S17" s="21">
        <v>18.6521686746988</v>
      </c>
      <c r="T17" s="21">
        <v>5619.07</v>
      </c>
      <c r="U17" s="21">
        <v>1123.7899999999997</v>
      </c>
      <c r="V17" s="22"/>
      <c r="W17" s="23">
        <f t="shared" si="1"/>
        <v>8343</v>
      </c>
      <c r="X17" s="23">
        <f t="shared" si="4"/>
        <v>0</v>
      </c>
      <c r="Y17" s="24"/>
      <c r="Z17" s="24"/>
      <c r="AA17" s="24"/>
      <c r="AB17" s="24"/>
      <c r="AC17" s="24"/>
      <c r="AD17" s="24"/>
      <c r="AE17" s="24"/>
      <c r="AF17" s="24"/>
      <c r="AG17" s="25">
        <v>10177</v>
      </c>
      <c r="AH17" s="26">
        <f t="shared" si="2"/>
        <v>0</v>
      </c>
    </row>
    <row r="18" spans="1:34" s="25" customFormat="1" ht="15.75" outlineLevel="2" x14ac:dyDescent="0.25">
      <c r="A18" s="37"/>
      <c r="B18" s="37"/>
      <c r="C18" s="18" t="s">
        <v>40</v>
      </c>
      <c r="D18" s="18" t="s">
        <v>41</v>
      </c>
      <c r="E18" s="19">
        <v>4.12</v>
      </c>
      <c r="F18" s="20">
        <v>2287</v>
      </c>
      <c r="G18" s="20">
        <v>97</v>
      </c>
      <c r="H18" s="21">
        <v>135.46391752577318</v>
      </c>
      <c r="I18" s="20">
        <v>229</v>
      </c>
      <c r="J18" s="21">
        <v>109.07860262008734</v>
      </c>
      <c r="K18" s="20">
        <v>437</v>
      </c>
      <c r="L18" s="21">
        <v>90.114416475972547</v>
      </c>
      <c r="M18" s="20">
        <v>869</v>
      </c>
      <c r="N18" s="21">
        <v>65.425776754890677</v>
      </c>
      <c r="O18" s="20">
        <v>223</v>
      </c>
      <c r="P18" s="21">
        <v>39.385650224215247</v>
      </c>
      <c r="Q18" s="20">
        <f t="shared" si="3"/>
        <v>1855</v>
      </c>
      <c r="R18" s="20">
        <v>432</v>
      </c>
      <c r="S18" s="21">
        <v>15.821428571428571</v>
      </c>
      <c r="T18" s="21">
        <v>1105.32</v>
      </c>
      <c r="U18" s="21">
        <v>221.07</v>
      </c>
      <c r="V18" s="22"/>
      <c r="W18" s="23">
        <f t="shared" si="1"/>
        <v>1855</v>
      </c>
      <c r="X18" s="23">
        <f t="shared" si="4"/>
        <v>0</v>
      </c>
      <c r="Y18" s="24"/>
      <c r="Z18" s="24"/>
      <c r="AA18" s="24"/>
      <c r="AB18" s="24"/>
      <c r="AC18" s="24"/>
      <c r="AD18" s="24"/>
      <c r="AE18" s="24"/>
      <c r="AF18" s="24"/>
      <c r="AG18" s="25">
        <v>2287</v>
      </c>
      <c r="AH18" s="26">
        <f t="shared" si="2"/>
        <v>0</v>
      </c>
    </row>
    <row r="19" spans="1:34" s="25" customFormat="1" ht="15.75" outlineLevel="1" x14ac:dyDescent="0.25">
      <c r="A19" s="38" t="s">
        <v>24</v>
      </c>
      <c r="B19" s="38"/>
      <c r="C19" s="38"/>
      <c r="D19" s="38"/>
      <c r="E19" s="27">
        <f>SUBTOTAL(9,E10:E18)</f>
        <v>78.47</v>
      </c>
      <c r="F19" s="28">
        <f t="shared" ref="F19:R19" si="5">SUBTOTAL(9,F10:F18)</f>
        <v>43549</v>
      </c>
      <c r="G19" s="28">
        <f t="shared" si="5"/>
        <v>1601</v>
      </c>
      <c r="H19" s="29">
        <f>(G18*H18+G17*H17+G16*H16+G15*H15+G14*H14+G13*H13+G12*H12+G11*H11+G10*H10)/G19</f>
        <v>134.90256089943784</v>
      </c>
      <c r="I19" s="28">
        <f t="shared" si="5"/>
        <v>3902</v>
      </c>
      <c r="J19" s="29">
        <f>(I18*J18+I17*J17+I16*J16+I15*J15+I14*J14+I13*J13+I12*J12+I11*J11+I10*J10)/I19</f>
        <v>108.94900051255766</v>
      </c>
      <c r="K19" s="28">
        <f t="shared" si="5"/>
        <v>9269</v>
      </c>
      <c r="L19" s="29">
        <f>(K18*L18+K17*L17+K16*L16+K15*L15+K14*L14+K13*L13+K12*L12+K11*L11+K10*L10)/K19</f>
        <v>89.443629301974326</v>
      </c>
      <c r="M19" s="28">
        <f t="shared" si="5"/>
        <v>16970</v>
      </c>
      <c r="N19" s="29">
        <f>(M18*N18+M17*N17+M16*N16+M15*N15+M14*N14+M13*N13+M12*N12+M11*N11+M10*N10)/M19</f>
        <v>67.422628167354148</v>
      </c>
      <c r="O19" s="28">
        <f t="shared" si="5"/>
        <v>2979</v>
      </c>
      <c r="P19" s="29">
        <f>(O18*P18+O17*P17+O16*P16+O15*P15+O14*P14+O13*P13+O12*P12+O11*P11+O10*P10)/O19</f>
        <v>39.979523329976502</v>
      </c>
      <c r="Q19" s="28">
        <f t="shared" si="5"/>
        <v>34721</v>
      </c>
      <c r="R19" s="28">
        <f t="shared" si="5"/>
        <v>8828</v>
      </c>
      <c r="S19" s="29">
        <f>(Q18*S18+Q17*S17+Q16*S16+Q15*S15+Q14*S14+Q13*S13+Q12*S12+Q11*S11+Q10*S10)/Q19</f>
        <v>17.996980891055959</v>
      </c>
      <c r="T19" s="27">
        <f t="shared" ref="T19:U19" si="6">SUBTOTAL(9,T10:T18)</f>
        <v>24013.279999999999</v>
      </c>
      <c r="U19" s="27">
        <f t="shared" si="6"/>
        <v>4802.6399999999994</v>
      </c>
      <c r="V19" s="30"/>
      <c r="W19" s="23">
        <f t="shared" si="1"/>
        <v>34721</v>
      </c>
      <c r="X19" s="23">
        <f t="shared" si="4"/>
        <v>0</v>
      </c>
      <c r="Y19" s="31"/>
      <c r="Z19" s="31"/>
      <c r="AA19" s="31"/>
      <c r="AB19" s="31"/>
      <c r="AC19" s="31"/>
      <c r="AD19" s="31"/>
      <c r="AE19" s="31"/>
      <c r="AF19" s="31"/>
      <c r="AG19" s="25">
        <v>43549</v>
      </c>
      <c r="AH19" s="26">
        <f t="shared" si="2"/>
        <v>0</v>
      </c>
    </row>
    <row r="20" spans="1:34" s="25" customFormat="1" ht="15.75" outlineLevel="2" x14ac:dyDescent="0.25">
      <c r="A20" s="37">
        <v>2</v>
      </c>
      <c r="B20" s="37" t="s">
        <v>23</v>
      </c>
      <c r="C20" s="34">
        <v>1996</v>
      </c>
      <c r="D20" s="34">
        <v>3</v>
      </c>
      <c r="E20" s="33">
        <v>15.79</v>
      </c>
      <c r="F20" s="20">
        <v>8766</v>
      </c>
      <c r="G20" s="20">
        <v>142</v>
      </c>
      <c r="H20" s="21">
        <v>130.83802816901408</v>
      </c>
      <c r="I20" s="20">
        <v>613</v>
      </c>
      <c r="J20" s="21">
        <v>108.49102773246329</v>
      </c>
      <c r="K20" s="20">
        <v>1621</v>
      </c>
      <c r="L20" s="21">
        <v>89.515731030228253</v>
      </c>
      <c r="M20" s="20">
        <v>3224</v>
      </c>
      <c r="N20" s="21">
        <v>67.22115384615384</v>
      </c>
      <c r="O20" s="20">
        <v>702</v>
      </c>
      <c r="P20" s="21">
        <v>36.582621082621081</v>
      </c>
      <c r="Q20" s="20">
        <f t="shared" si="3"/>
        <v>6302</v>
      </c>
      <c r="R20" s="20">
        <v>2464</v>
      </c>
      <c r="S20" s="21">
        <v>18.714545454545455</v>
      </c>
      <c r="T20" s="21">
        <v>4061.4499999999989</v>
      </c>
      <c r="U20" s="21">
        <v>812.3</v>
      </c>
      <c r="V20" s="22"/>
      <c r="W20" s="23">
        <f t="shared" si="1"/>
        <v>6302</v>
      </c>
      <c r="X20" s="23">
        <f t="shared" si="4"/>
        <v>0</v>
      </c>
      <c r="Y20" s="24"/>
      <c r="Z20" s="24"/>
      <c r="AA20" s="24"/>
      <c r="AB20" s="24"/>
      <c r="AC20" s="24"/>
      <c r="AD20" s="24"/>
      <c r="AE20" s="24"/>
      <c r="AF20" s="24"/>
      <c r="AG20" s="25">
        <v>8766</v>
      </c>
      <c r="AH20" s="26">
        <f t="shared" si="2"/>
        <v>0</v>
      </c>
    </row>
    <row r="21" spans="1:34" s="25" customFormat="1" ht="15.75" outlineLevel="2" x14ac:dyDescent="0.25">
      <c r="A21" s="37"/>
      <c r="B21" s="37"/>
      <c r="C21" s="34">
        <v>1996</v>
      </c>
      <c r="D21" s="34">
        <v>4</v>
      </c>
      <c r="E21" s="33">
        <v>12.74</v>
      </c>
      <c r="F21" s="20">
        <v>7071</v>
      </c>
      <c r="G21" s="20">
        <v>119</v>
      </c>
      <c r="H21" s="21">
        <v>139.72268907563026</v>
      </c>
      <c r="I21" s="20">
        <v>478</v>
      </c>
      <c r="J21" s="21">
        <v>107.90585774058577</v>
      </c>
      <c r="K21" s="20">
        <v>1402</v>
      </c>
      <c r="L21" s="21">
        <v>89.512125534950073</v>
      </c>
      <c r="M21" s="20">
        <v>2802</v>
      </c>
      <c r="N21" s="21">
        <v>66.459314775160593</v>
      </c>
      <c r="O21" s="20">
        <v>630</v>
      </c>
      <c r="P21" s="21">
        <v>36.922222222222224</v>
      </c>
      <c r="Q21" s="20">
        <f t="shared" si="3"/>
        <v>5431</v>
      </c>
      <c r="R21" s="20">
        <v>1640</v>
      </c>
      <c r="S21" s="21">
        <v>16.520312499999996</v>
      </c>
      <c r="T21" s="21">
        <v>3080.99</v>
      </c>
      <c r="U21" s="21">
        <v>616.20000000000027</v>
      </c>
      <c r="V21" s="22"/>
      <c r="W21" s="23">
        <f t="shared" si="1"/>
        <v>5431</v>
      </c>
      <c r="X21" s="23">
        <f t="shared" si="4"/>
        <v>0</v>
      </c>
      <c r="Y21" s="24"/>
      <c r="Z21" s="24"/>
      <c r="AA21" s="24"/>
      <c r="AB21" s="24"/>
      <c r="AC21" s="24"/>
      <c r="AD21" s="24"/>
      <c r="AE21" s="24"/>
      <c r="AF21" s="24"/>
      <c r="AG21" s="25">
        <v>7071</v>
      </c>
      <c r="AH21" s="26">
        <f t="shared" si="2"/>
        <v>0</v>
      </c>
    </row>
    <row r="22" spans="1:34" s="25" customFormat="1" ht="15.75" outlineLevel="2" x14ac:dyDescent="0.25">
      <c r="A22" s="37"/>
      <c r="B22" s="37"/>
      <c r="C22" s="34">
        <v>1996</v>
      </c>
      <c r="D22" s="34">
        <v>5</v>
      </c>
      <c r="E22" s="33">
        <v>9.4600000000000009</v>
      </c>
      <c r="F22" s="20">
        <v>5252</v>
      </c>
      <c r="G22" s="20">
        <v>126</v>
      </c>
      <c r="H22" s="21">
        <v>131.80158730158729</v>
      </c>
      <c r="I22" s="20">
        <v>437</v>
      </c>
      <c r="J22" s="21">
        <v>108.71624713958811</v>
      </c>
      <c r="K22" s="20">
        <v>968</v>
      </c>
      <c r="L22" s="21">
        <v>89.521694214876035</v>
      </c>
      <c r="M22" s="20">
        <v>1819</v>
      </c>
      <c r="N22" s="21">
        <v>67.069268829026939</v>
      </c>
      <c r="O22" s="20">
        <v>348</v>
      </c>
      <c r="P22" s="21">
        <v>38.752873563218394</v>
      </c>
      <c r="Q22" s="20">
        <f t="shared" si="3"/>
        <v>3698</v>
      </c>
      <c r="R22" s="20">
        <v>1554</v>
      </c>
      <c r="S22" s="21">
        <v>17.506521739130438</v>
      </c>
      <c r="T22" s="21">
        <v>2376.5300000000002</v>
      </c>
      <c r="U22" s="21">
        <v>475.31</v>
      </c>
      <c r="V22" s="22"/>
      <c r="W22" s="23">
        <f t="shared" si="1"/>
        <v>3698</v>
      </c>
      <c r="X22" s="23">
        <f t="shared" si="4"/>
        <v>0</v>
      </c>
      <c r="Y22" s="24"/>
      <c r="Z22" s="24"/>
      <c r="AA22" s="24"/>
      <c r="AB22" s="24"/>
      <c r="AC22" s="24"/>
      <c r="AD22" s="24"/>
      <c r="AE22" s="24"/>
      <c r="AF22" s="24"/>
      <c r="AG22" s="25">
        <v>5252</v>
      </c>
      <c r="AH22" s="26">
        <f t="shared" si="2"/>
        <v>0</v>
      </c>
    </row>
    <row r="23" spans="1:34" s="25" customFormat="1" ht="15.75" outlineLevel="2" x14ac:dyDescent="0.25">
      <c r="A23" s="37"/>
      <c r="B23" s="37"/>
      <c r="C23" s="34">
        <v>1996</v>
      </c>
      <c r="D23" s="34">
        <v>6</v>
      </c>
      <c r="E23" s="33">
        <v>11.12</v>
      </c>
      <c r="F23" s="20">
        <v>6172</v>
      </c>
      <c r="G23" s="20">
        <v>94</v>
      </c>
      <c r="H23" s="21">
        <v>133.89361702127658</v>
      </c>
      <c r="I23" s="20">
        <v>395</v>
      </c>
      <c r="J23" s="21">
        <v>108.00759493670886</v>
      </c>
      <c r="K23" s="20">
        <v>1167</v>
      </c>
      <c r="L23" s="21">
        <v>89.658954584404455</v>
      </c>
      <c r="M23" s="20">
        <v>2260</v>
      </c>
      <c r="N23" s="21">
        <v>66.519911504424783</v>
      </c>
      <c r="O23" s="20">
        <v>433</v>
      </c>
      <c r="P23" s="21">
        <v>39.353348729792145</v>
      </c>
      <c r="Q23" s="20">
        <f t="shared" si="3"/>
        <v>4349</v>
      </c>
      <c r="R23" s="20">
        <v>1823</v>
      </c>
      <c r="S23" s="21">
        <v>17.378385416666664</v>
      </c>
      <c r="T23" s="21">
        <v>2626.4300000000007</v>
      </c>
      <c r="U23" s="21">
        <v>525.29</v>
      </c>
      <c r="V23" s="22"/>
      <c r="W23" s="23">
        <f t="shared" si="1"/>
        <v>4349</v>
      </c>
      <c r="X23" s="23">
        <f t="shared" si="4"/>
        <v>0</v>
      </c>
      <c r="Y23" s="24"/>
      <c r="Z23" s="24"/>
      <c r="AA23" s="24"/>
      <c r="AB23" s="24"/>
      <c r="AC23" s="24"/>
      <c r="AD23" s="24"/>
      <c r="AE23" s="24"/>
      <c r="AF23" s="24"/>
      <c r="AG23" s="25">
        <v>6172</v>
      </c>
      <c r="AH23" s="26">
        <f t="shared" si="2"/>
        <v>0</v>
      </c>
    </row>
    <row r="24" spans="1:34" s="25" customFormat="1" ht="15.75" outlineLevel="2" x14ac:dyDescent="0.25">
      <c r="A24" s="37"/>
      <c r="B24" s="37"/>
      <c r="C24" s="34">
        <v>1996</v>
      </c>
      <c r="D24" s="34">
        <v>7</v>
      </c>
      <c r="E24" s="33">
        <v>7.38</v>
      </c>
      <c r="F24" s="20">
        <v>4098</v>
      </c>
      <c r="G24" s="20">
        <v>114</v>
      </c>
      <c r="H24" s="21">
        <v>130.76315789473685</v>
      </c>
      <c r="I24" s="20">
        <v>399</v>
      </c>
      <c r="J24" s="21">
        <v>109.06015037593986</v>
      </c>
      <c r="K24" s="20">
        <v>749</v>
      </c>
      <c r="L24" s="21">
        <v>89.732977303070754</v>
      </c>
      <c r="M24" s="20">
        <v>1359</v>
      </c>
      <c r="N24" s="21">
        <v>67.607064017660051</v>
      </c>
      <c r="O24" s="20">
        <v>317</v>
      </c>
      <c r="P24" s="21">
        <v>38.536277602523661</v>
      </c>
      <c r="Q24" s="20">
        <f t="shared" si="3"/>
        <v>2938</v>
      </c>
      <c r="R24" s="20">
        <v>1160</v>
      </c>
      <c r="S24" s="21">
        <v>16.9922619047619</v>
      </c>
      <c r="T24" s="21">
        <v>1893.1799999999998</v>
      </c>
      <c r="U24" s="21">
        <v>378.61999999999995</v>
      </c>
      <c r="V24" s="22"/>
      <c r="W24" s="23">
        <f t="shared" si="1"/>
        <v>2938</v>
      </c>
      <c r="X24" s="23">
        <f t="shared" si="4"/>
        <v>0</v>
      </c>
      <c r="Y24" s="24"/>
      <c r="Z24" s="24"/>
      <c r="AA24" s="24"/>
      <c r="AB24" s="24"/>
      <c r="AC24" s="24"/>
      <c r="AD24" s="24"/>
      <c r="AE24" s="24"/>
      <c r="AF24" s="24"/>
      <c r="AG24" s="25">
        <v>4098</v>
      </c>
      <c r="AH24" s="26">
        <f t="shared" si="2"/>
        <v>0</v>
      </c>
    </row>
    <row r="25" spans="1:34" s="25" customFormat="1" ht="15.75" outlineLevel="2" x14ac:dyDescent="0.25">
      <c r="A25" s="37"/>
      <c r="B25" s="37"/>
      <c r="C25" s="34">
        <v>1996</v>
      </c>
      <c r="D25" s="34">
        <v>8</v>
      </c>
      <c r="E25" s="33">
        <v>5.57</v>
      </c>
      <c r="F25" s="20">
        <v>3094</v>
      </c>
      <c r="G25" s="20">
        <v>86</v>
      </c>
      <c r="H25" s="21">
        <v>131.67441860465115</v>
      </c>
      <c r="I25" s="20">
        <v>293</v>
      </c>
      <c r="J25" s="21">
        <v>108.99658703071673</v>
      </c>
      <c r="K25" s="20">
        <v>560</v>
      </c>
      <c r="L25" s="21">
        <v>89.908928571428575</v>
      </c>
      <c r="M25" s="20">
        <v>1202</v>
      </c>
      <c r="N25" s="21">
        <v>66.199667221297844</v>
      </c>
      <c r="O25" s="20">
        <v>179</v>
      </c>
      <c r="P25" s="21">
        <v>41.47486033519553</v>
      </c>
      <c r="Q25" s="20">
        <f t="shared" si="3"/>
        <v>2320</v>
      </c>
      <c r="R25" s="20">
        <v>774</v>
      </c>
      <c r="S25" s="21">
        <v>15.548571428571426</v>
      </c>
      <c r="T25" s="21">
        <v>1338.28</v>
      </c>
      <c r="U25" s="21">
        <v>267.65000000000003</v>
      </c>
      <c r="V25" s="22"/>
      <c r="W25" s="23">
        <f t="shared" si="1"/>
        <v>2320</v>
      </c>
      <c r="X25" s="23">
        <f t="shared" si="4"/>
        <v>0</v>
      </c>
      <c r="Y25" s="24"/>
      <c r="Z25" s="24"/>
      <c r="AA25" s="24"/>
      <c r="AB25" s="24"/>
      <c r="AC25" s="24"/>
      <c r="AD25" s="24"/>
      <c r="AE25" s="24"/>
      <c r="AF25" s="24"/>
      <c r="AG25" s="25">
        <v>3094</v>
      </c>
      <c r="AH25" s="26">
        <f t="shared" si="2"/>
        <v>0</v>
      </c>
    </row>
    <row r="26" spans="1:34" s="25" customFormat="1" ht="15.75" outlineLevel="2" x14ac:dyDescent="0.25">
      <c r="A26" s="37"/>
      <c r="B26" s="37"/>
      <c r="C26" s="34">
        <v>1997</v>
      </c>
      <c r="D26" s="34">
        <v>155</v>
      </c>
      <c r="E26" s="33">
        <v>2.5099999999999998</v>
      </c>
      <c r="F26" s="20">
        <v>1391</v>
      </c>
      <c r="G26" s="20">
        <v>26</v>
      </c>
      <c r="H26" s="21">
        <v>128.96153846153845</v>
      </c>
      <c r="I26" s="20">
        <v>97</v>
      </c>
      <c r="J26" s="21">
        <v>108.29896907216495</v>
      </c>
      <c r="K26" s="20">
        <v>305</v>
      </c>
      <c r="L26" s="21">
        <v>89.537704918032787</v>
      </c>
      <c r="M26" s="20">
        <v>516</v>
      </c>
      <c r="N26" s="21">
        <v>67.897286821705421</v>
      </c>
      <c r="O26" s="20">
        <v>58</v>
      </c>
      <c r="P26" s="21">
        <v>43.672413793103445</v>
      </c>
      <c r="Q26" s="20">
        <f t="shared" si="3"/>
        <v>1002</v>
      </c>
      <c r="R26" s="20">
        <v>389</v>
      </c>
      <c r="S26" s="21">
        <v>15.438680033416876</v>
      </c>
      <c r="T26" s="21">
        <v>583.65000000000009</v>
      </c>
      <c r="U26" s="21">
        <v>116.73999999999998</v>
      </c>
      <c r="V26" s="22"/>
      <c r="W26" s="23">
        <f t="shared" si="1"/>
        <v>1002</v>
      </c>
      <c r="X26" s="23">
        <f t="shared" si="4"/>
        <v>0</v>
      </c>
      <c r="Y26" s="24"/>
      <c r="Z26" s="24"/>
      <c r="AA26" s="24"/>
      <c r="AB26" s="24"/>
      <c r="AC26" s="24"/>
      <c r="AD26" s="24"/>
      <c r="AE26" s="24"/>
      <c r="AF26" s="24"/>
      <c r="AG26" s="25">
        <v>1391</v>
      </c>
      <c r="AH26" s="26">
        <f t="shared" si="2"/>
        <v>0</v>
      </c>
    </row>
    <row r="27" spans="1:34" s="25" customFormat="1" ht="15.75" outlineLevel="1" x14ac:dyDescent="0.25">
      <c r="A27" s="38" t="s">
        <v>24</v>
      </c>
      <c r="B27" s="38"/>
      <c r="C27" s="38"/>
      <c r="D27" s="38"/>
      <c r="E27" s="27">
        <f>SUBTOTAL(9,E20:E26)</f>
        <v>64.570000000000007</v>
      </c>
      <c r="F27" s="28">
        <f t="shared" ref="F27:O27" si="7">SUBTOTAL(9,F20:F26)</f>
        <v>35844</v>
      </c>
      <c r="G27" s="28">
        <f t="shared" si="7"/>
        <v>707</v>
      </c>
      <c r="H27" s="29">
        <f>(G26*H26+G25*H25+G24*H24+G23*H23+G22*H22+G21*H21+G20*H20)/G27</f>
        <v>132.93210749646394</v>
      </c>
      <c r="I27" s="28">
        <f t="shared" si="7"/>
        <v>2712</v>
      </c>
      <c r="J27" s="29">
        <f>(I26*J26+I25*J25+I24*J24+I23*J23+I22*J22+I21*J21+I20*J20)/I27</f>
        <v>108.48525073746313</v>
      </c>
      <c r="K27" s="28">
        <f t="shared" si="7"/>
        <v>6772</v>
      </c>
      <c r="L27" s="29">
        <f>(K26*L26+K25*L25+K24*L24+K23*L23+K22*L22+K21*L21+K20*L20)/K27</f>
        <v>89.598050797401058</v>
      </c>
      <c r="M27" s="28">
        <f t="shared" si="7"/>
        <v>13182</v>
      </c>
      <c r="N27" s="29">
        <f>(M26*N26+M25*N25+M24*N24+M23*N23+M22*N22+M21*N21+M20*N20)/M27</f>
        <v>66.891139432559555</v>
      </c>
      <c r="O27" s="28">
        <f t="shared" si="7"/>
        <v>2667</v>
      </c>
      <c r="P27" s="29">
        <f>(O26*P26+O25*P25+O24*P24+O23*P23+O22*P22+O21*P21+O20*P20)/O27</f>
        <v>38.110611173603303</v>
      </c>
      <c r="Q27" s="28">
        <f t="shared" ref="Q27:R27" si="8">SUBTOTAL(9,Q20:Q26)</f>
        <v>26040</v>
      </c>
      <c r="R27" s="28">
        <f t="shared" si="8"/>
        <v>9804</v>
      </c>
      <c r="S27" s="29">
        <f>(Q26*S26+Q25*S25+Q24*S24+Q23*S23+Q22*S22+Q21*S21+Q20*S20)/Q27</f>
        <v>17.259758325437517</v>
      </c>
      <c r="T27" s="27">
        <f t="shared" ref="T27:U27" si="9">SUBTOTAL(9,T20:T26)</f>
        <v>15960.51</v>
      </c>
      <c r="U27" s="27">
        <f t="shared" si="9"/>
        <v>3192.11</v>
      </c>
      <c r="V27" s="30"/>
      <c r="W27" s="23">
        <f t="shared" si="1"/>
        <v>26040</v>
      </c>
      <c r="X27" s="23">
        <f t="shared" si="4"/>
        <v>0</v>
      </c>
      <c r="Y27" s="31"/>
      <c r="Z27" s="31"/>
      <c r="AA27" s="31"/>
      <c r="AB27" s="31"/>
      <c r="AC27" s="31"/>
      <c r="AD27" s="31"/>
      <c r="AE27" s="31"/>
      <c r="AF27" s="31"/>
      <c r="AG27" s="25">
        <v>35844</v>
      </c>
      <c r="AH27" s="26">
        <f t="shared" si="2"/>
        <v>0</v>
      </c>
    </row>
    <row r="28" spans="1:34" s="25" customFormat="1" ht="15.75" outlineLevel="2" x14ac:dyDescent="0.25">
      <c r="A28" s="37">
        <v>3</v>
      </c>
      <c r="B28" s="37" t="s">
        <v>42</v>
      </c>
      <c r="C28" s="34">
        <v>1997</v>
      </c>
      <c r="D28" s="34">
        <v>69</v>
      </c>
      <c r="E28" s="33">
        <v>8.7200000000000006</v>
      </c>
      <c r="F28" s="20">
        <v>4838</v>
      </c>
      <c r="G28" s="20">
        <v>118</v>
      </c>
      <c r="H28" s="21">
        <v>128.67796610169492</v>
      </c>
      <c r="I28" s="20">
        <v>484</v>
      </c>
      <c r="J28" s="21">
        <v>108.13842975206612</v>
      </c>
      <c r="K28" s="20">
        <v>1076</v>
      </c>
      <c r="L28" s="21">
        <v>90.079089219330854</v>
      </c>
      <c r="M28" s="20">
        <v>1304</v>
      </c>
      <c r="N28" s="21">
        <v>68.562730061349697</v>
      </c>
      <c r="O28" s="20">
        <v>236</v>
      </c>
      <c r="P28" s="21">
        <v>39.144491525423732</v>
      </c>
      <c r="Q28" s="20">
        <f t="shared" si="3"/>
        <v>3218</v>
      </c>
      <c r="R28" s="20">
        <v>1620</v>
      </c>
      <c r="S28" s="21">
        <v>12.742063492063497</v>
      </c>
      <c r="T28" s="21">
        <v>1656.0399999999997</v>
      </c>
      <c r="U28" s="21">
        <v>331.21999999999986</v>
      </c>
      <c r="V28" s="22"/>
      <c r="W28" s="23">
        <f t="shared" si="1"/>
        <v>3218</v>
      </c>
      <c r="X28" s="23">
        <f t="shared" si="4"/>
        <v>0</v>
      </c>
      <c r="Y28" s="24"/>
      <c r="Z28" s="24"/>
      <c r="AA28" s="24"/>
      <c r="AB28" s="24"/>
      <c r="AC28" s="24"/>
      <c r="AD28" s="24"/>
      <c r="AE28" s="24"/>
      <c r="AF28" s="24"/>
      <c r="AG28" s="25">
        <v>4838</v>
      </c>
      <c r="AH28" s="26">
        <f t="shared" si="2"/>
        <v>0</v>
      </c>
    </row>
    <row r="29" spans="1:34" s="25" customFormat="1" ht="15.75" outlineLevel="2" x14ac:dyDescent="0.25">
      <c r="A29" s="37"/>
      <c r="B29" s="37"/>
      <c r="C29" s="34">
        <v>1997</v>
      </c>
      <c r="D29" s="34">
        <v>70</v>
      </c>
      <c r="E29" s="33">
        <v>4.5</v>
      </c>
      <c r="F29" s="20">
        <v>2499</v>
      </c>
      <c r="G29" s="20">
        <v>16</v>
      </c>
      <c r="H29" s="21">
        <v>127.625</v>
      </c>
      <c r="I29" s="20">
        <v>129</v>
      </c>
      <c r="J29" s="21">
        <v>107.21705426356588</v>
      </c>
      <c r="K29" s="20">
        <v>654</v>
      </c>
      <c r="L29" s="21">
        <v>88.901376146788991</v>
      </c>
      <c r="M29" s="20">
        <v>1030</v>
      </c>
      <c r="N29" s="21">
        <v>68.77718446601942</v>
      </c>
      <c r="O29" s="20">
        <v>95</v>
      </c>
      <c r="P29" s="21">
        <v>41.068421052631578</v>
      </c>
      <c r="Q29" s="20">
        <f t="shared" si="3"/>
        <v>1924</v>
      </c>
      <c r="R29" s="20">
        <v>575</v>
      </c>
      <c r="S29" s="21">
        <v>12.367567567567569</v>
      </c>
      <c r="T29" s="21">
        <v>832.89</v>
      </c>
      <c r="U29" s="21">
        <v>166.57000000000002</v>
      </c>
      <c r="V29" s="22"/>
      <c r="W29" s="23">
        <f t="shared" si="1"/>
        <v>1924</v>
      </c>
      <c r="X29" s="23">
        <f t="shared" si="4"/>
        <v>0</v>
      </c>
      <c r="Y29" s="24"/>
      <c r="Z29" s="24"/>
      <c r="AA29" s="24"/>
      <c r="AB29" s="24"/>
      <c r="AC29" s="24"/>
      <c r="AD29" s="24"/>
      <c r="AE29" s="24"/>
      <c r="AF29" s="24"/>
      <c r="AG29" s="25">
        <v>2499</v>
      </c>
      <c r="AH29" s="26">
        <f t="shared" si="2"/>
        <v>0</v>
      </c>
    </row>
    <row r="30" spans="1:34" s="25" customFormat="1" ht="15.75" outlineLevel="2" x14ac:dyDescent="0.25">
      <c r="A30" s="37"/>
      <c r="B30" s="37"/>
      <c r="C30" s="34">
        <v>1997</v>
      </c>
      <c r="D30" s="34">
        <v>71</v>
      </c>
      <c r="E30" s="33">
        <v>4.63</v>
      </c>
      <c r="F30" s="20">
        <v>2571</v>
      </c>
      <c r="G30" s="20">
        <v>36</v>
      </c>
      <c r="H30" s="21">
        <v>131.04166666666666</v>
      </c>
      <c r="I30" s="20">
        <v>243</v>
      </c>
      <c r="J30" s="21">
        <v>107.98559670781893</v>
      </c>
      <c r="K30" s="20">
        <v>661</v>
      </c>
      <c r="L30" s="21">
        <v>89.788653555219369</v>
      </c>
      <c r="M30" s="20">
        <v>776</v>
      </c>
      <c r="N30" s="21">
        <v>68.347680412371133</v>
      </c>
      <c r="O30" s="20">
        <v>139</v>
      </c>
      <c r="P30" s="21">
        <v>38.902877697841724</v>
      </c>
      <c r="Q30" s="20">
        <f t="shared" si="3"/>
        <v>1855</v>
      </c>
      <c r="R30" s="20">
        <v>716</v>
      </c>
      <c r="S30" s="21">
        <v>13.194218750000005</v>
      </c>
      <c r="T30" s="21">
        <v>950.42999999999984</v>
      </c>
      <c r="U30" s="21">
        <v>190.08999999999983</v>
      </c>
      <c r="V30" s="22"/>
      <c r="W30" s="23">
        <f t="shared" si="1"/>
        <v>1855</v>
      </c>
      <c r="X30" s="23">
        <f t="shared" si="4"/>
        <v>0</v>
      </c>
      <c r="Y30" s="24"/>
      <c r="Z30" s="24"/>
      <c r="AA30" s="24"/>
      <c r="AB30" s="24"/>
      <c r="AC30" s="24"/>
      <c r="AD30" s="24"/>
      <c r="AE30" s="24"/>
      <c r="AF30" s="24"/>
      <c r="AG30" s="25">
        <v>2571</v>
      </c>
      <c r="AH30" s="26">
        <f t="shared" si="2"/>
        <v>0</v>
      </c>
    </row>
    <row r="31" spans="1:34" s="25" customFormat="1" ht="15.75" outlineLevel="2" x14ac:dyDescent="0.25">
      <c r="A31" s="37"/>
      <c r="B31" s="37"/>
      <c r="C31" s="34">
        <v>1997</v>
      </c>
      <c r="D31" s="34">
        <v>72</v>
      </c>
      <c r="E31" s="33">
        <v>11.78</v>
      </c>
      <c r="F31" s="20">
        <v>6536</v>
      </c>
      <c r="G31" s="20">
        <v>49</v>
      </c>
      <c r="H31" s="21">
        <v>141.29591836734693</v>
      </c>
      <c r="I31" s="20">
        <v>356</v>
      </c>
      <c r="J31" s="21">
        <v>106.8061797752809</v>
      </c>
      <c r="K31" s="20">
        <v>1591</v>
      </c>
      <c r="L31" s="21">
        <v>89.008170961659332</v>
      </c>
      <c r="M31" s="20">
        <v>2724</v>
      </c>
      <c r="N31" s="21">
        <v>68.676450073421435</v>
      </c>
      <c r="O31" s="20">
        <v>432</v>
      </c>
      <c r="P31" s="21">
        <v>38.712962962962962</v>
      </c>
      <c r="Q31" s="20">
        <f t="shared" si="3"/>
        <v>5152</v>
      </c>
      <c r="R31" s="20">
        <v>1384</v>
      </c>
      <c r="S31" s="21">
        <v>13.752133333333335</v>
      </c>
      <c r="T31" s="21">
        <v>2493.7699999999995</v>
      </c>
      <c r="U31" s="21">
        <v>498.75999999999993</v>
      </c>
      <c r="V31" s="22"/>
      <c r="W31" s="23">
        <f t="shared" si="1"/>
        <v>5152</v>
      </c>
      <c r="X31" s="23">
        <f t="shared" si="4"/>
        <v>0</v>
      </c>
      <c r="Y31" s="24"/>
      <c r="Z31" s="24"/>
      <c r="AA31" s="24"/>
      <c r="AB31" s="24"/>
      <c r="AC31" s="24"/>
      <c r="AD31" s="24"/>
      <c r="AE31" s="24"/>
      <c r="AF31" s="24"/>
      <c r="AG31" s="25">
        <v>6536</v>
      </c>
      <c r="AH31" s="26">
        <f t="shared" si="2"/>
        <v>0</v>
      </c>
    </row>
    <row r="32" spans="1:34" s="25" customFormat="1" ht="15.75" outlineLevel="1" x14ac:dyDescent="0.25">
      <c r="A32" s="38" t="s">
        <v>24</v>
      </c>
      <c r="B32" s="38"/>
      <c r="C32" s="38"/>
      <c r="D32" s="38"/>
      <c r="E32" s="27">
        <f>SUBTOTAL(9,E28:E31)</f>
        <v>29.630000000000003</v>
      </c>
      <c r="F32" s="28">
        <f t="shared" ref="F32:R32" si="10">SUBTOTAL(9,F28:F31)</f>
        <v>16444</v>
      </c>
      <c r="G32" s="28">
        <f t="shared" si="10"/>
        <v>219</v>
      </c>
      <c r="H32" s="29">
        <f>(G31*H31+G30*H30+G29*H29+G28*H28)/G32</f>
        <v>131.81278538812785</v>
      </c>
      <c r="I32" s="28">
        <f t="shared" si="10"/>
        <v>1212</v>
      </c>
      <c r="J32" s="29">
        <f>(I31*J31+I30*J30+I29*J29+I28*J28)/I32</f>
        <v>107.61839933993399</v>
      </c>
      <c r="K32" s="28">
        <f t="shared" si="10"/>
        <v>3982</v>
      </c>
      <c r="L32" s="29">
        <f>(K31*L31+K30*L30+K29*L29+K28*L28)/K32</f>
        <v>89.40956805625315</v>
      </c>
      <c r="M32" s="28">
        <f t="shared" si="10"/>
        <v>5834</v>
      </c>
      <c r="N32" s="29">
        <f>(M31*N31+M30*N30+M29*N29+M28*N28)/M32</f>
        <v>68.625085704490914</v>
      </c>
      <c r="O32" s="28">
        <f t="shared" si="10"/>
        <v>902</v>
      </c>
      <c r="P32" s="29">
        <f>(O31*P31+O30*P30+O29*P29+O28*P28)/O32</f>
        <v>39.10321507760532</v>
      </c>
      <c r="Q32" s="28">
        <f t="shared" si="10"/>
        <v>12149</v>
      </c>
      <c r="R32" s="28">
        <f t="shared" si="10"/>
        <v>4295</v>
      </c>
      <c r="S32" s="29">
        <f>(Q31*S31+Q30*S30+Q29*S29+Q28*S28)/Q32</f>
        <v>13.180132276898812</v>
      </c>
      <c r="T32" s="27">
        <f t="shared" ref="T32:U32" si="11">SUBTOTAL(9,T28:T31)</f>
        <v>5933.1299999999992</v>
      </c>
      <c r="U32" s="27">
        <f t="shared" si="11"/>
        <v>1186.6399999999996</v>
      </c>
      <c r="V32" s="30"/>
      <c r="W32" s="23">
        <f t="shared" si="1"/>
        <v>12149</v>
      </c>
      <c r="X32" s="23">
        <f t="shared" si="4"/>
        <v>0</v>
      </c>
      <c r="Y32" s="31"/>
      <c r="Z32" s="31"/>
      <c r="AA32" s="31"/>
      <c r="AB32" s="31"/>
      <c r="AC32" s="31"/>
      <c r="AD32" s="31"/>
      <c r="AE32" s="31"/>
      <c r="AF32" s="31"/>
      <c r="AG32" s="25">
        <v>16444</v>
      </c>
      <c r="AH32" s="26">
        <f t="shared" si="2"/>
        <v>0</v>
      </c>
    </row>
    <row r="33" spans="1:34" s="25" customFormat="1" ht="15.75" outlineLevel="2" x14ac:dyDescent="0.25">
      <c r="A33" s="37">
        <v>4</v>
      </c>
      <c r="B33" s="41" t="s">
        <v>25</v>
      </c>
      <c r="C33" s="34">
        <v>1997</v>
      </c>
      <c r="D33" s="34">
        <v>26</v>
      </c>
      <c r="E33" s="33">
        <v>1.38</v>
      </c>
      <c r="F33" s="20">
        <v>764</v>
      </c>
      <c r="G33" s="20">
        <v>9</v>
      </c>
      <c r="H33" s="21">
        <v>134.66666666666666</v>
      </c>
      <c r="I33" s="20">
        <v>81</v>
      </c>
      <c r="J33" s="21">
        <v>106.91358024691358</v>
      </c>
      <c r="K33" s="20">
        <v>207</v>
      </c>
      <c r="L33" s="21">
        <v>89.135265700483089</v>
      </c>
      <c r="M33" s="20">
        <v>288</v>
      </c>
      <c r="N33" s="21">
        <v>69.760416666666671</v>
      </c>
      <c r="O33" s="20">
        <v>26</v>
      </c>
      <c r="P33" s="21">
        <v>38.884615384615387</v>
      </c>
      <c r="Q33" s="20">
        <f t="shared" si="3"/>
        <v>611</v>
      </c>
      <c r="R33" s="20">
        <v>153</v>
      </c>
      <c r="S33" s="21">
        <v>15.456140350877194</v>
      </c>
      <c r="T33" s="21">
        <v>371.16</v>
      </c>
      <c r="U33" s="21">
        <v>74.23</v>
      </c>
      <c r="V33" s="30"/>
      <c r="W33" s="23">
        <f t="shared" si="1"/>
        <v>611</v>
      </c>
      <c r="X33" s="23">
        <f t="shared" si="4"/>
        <v>0</v>
      </c>
      <c r="Y33" s="31"/>
      <c r="Z33" s="31"/>
      <c r="AA33" s="31"/>
      <c r="AB33" s="31"/>
      <c r="AC33" s="31"/>
      <c r="AD33" s="31"/>
      <c r="AE33" s="31"/>
      <c r="AF33" s="31"/>
      <c r="AG33" s="25">
        <v>764</v>
      </c>
      <c r="AH33" s="26">
        <f t="shared" si="2"/>
        <v>0</v>
      </c>
    </row>
    <row r="34" spans="1:34" s="25" customFormat="1" ht="15.75" outlineLevel="2" x14ac:dyDescent="0.25">
      <c r="A34" s="37"/>
      <c r="B34" s="41"/>
      <c r="C34" s="34">
        <v>1997</v>
      </c>
      <c r="D34" s="34">
        <v>27</v>
      </c>
      <c r="E34" s="33">
        <v>5.31</v>
      </c>
      <c r="F34" s="20">
        <v>2949</v>
      </c>
      <c r="G34" s="20">
        <v>77</v>
      </c>
      <c r="H34" s="21">
        <v>137.48051948051949</v>
      </c>
      <c r="I34" s="20">
        <v>332</v>
      </c>
      <c r="J34" s="21">
        <v>108.56927710843374</v>
      </c>
      <c r="K34" s="20">
        <v>700</v>
      </c>
      <c r="L34" s="21">
        <v>90.124285714285719</v>
      </c>
      <c r="M34" s="20">
        <v>1089</v>
      </c>
      <c r="N34" s="21">
        <v>68.301193755739206</v>
      </c>
      <c r="O34" s="20">
        <v>191</v>
      </c>
      <c r="P34" s="21">
        <v>38.136125654450261</v>
      </c>
      <c r="Q34" s="20">
        <f t="shared" si="3"/>
        <v>2389</v>
      </c>
      <c r="R34" s="20">
        <v>560</v>
      </c>
      <c r="S34" s="21">
        <v>16.261290322580646</v>
      </c>
      <c r="T34" s="21">
        <v>1533.5699999999997</v>
      </c>
      <c r="U34" s="21">
        <v>306.68</v>
      </c>
      <c r="V34" s="30"/>
      <c r="W34" s="23">
        <f t="shared" si="1"/>
        <v>2389</v>
      </c>
      <c r="X34" s="23">
        <f t="shared" si="4"/>
        <v>0</v>
      </c>
      <c r="Y34" s="31"/>
      <c r="Z34" s="31"/>
      <c r="AA34" s="31"/>
      <c r="AB34" s="31"/>
      <c r="AC34" s="31"/>
      <c r="AD34" s="31"/>
      <c r="AE34" s="31"/>
      <c r="AF34" s="31"/>
      <c r="AG34" s="25">
        <v>2949</v>
      </c>
      <c r="AH34" s="26">
        <f t="shared" si="2"/>
        <v>0</v>
      </c>
    </row>
    <row r="35" spans="1:34" s="25" customFormat="1" ht="15.75" outlineLevel="2" x14ac:dyDescent="0.25">
      <c r="A35" s="37"/>
      <c r="B35" s="41"/>
      <c r="C35" s="34">
        <v>1997</v>
      </c>
      <c r="D35" s="34">
        <v>28</v>
      </c>
      <c r="E35" s="33">
        <v>6.89</v>
      </c>
      <c r="F35" s="20">
        <v>3823</v>
      </c>
      <c r="G35" s="20">
        <v>85</v>
      </c>
      <c r="H35" s="21">
        <v>137.5529411764706</v>
      </c>
      <c r="I35" s="20">
        <v>412</v>
      </c>
      <c r="J35" s="21">
        <v>108.91019417475728</v>
      </c>
      <c r="K35" s="20">
        <v>874</v>
      </c>
      <c r="L35" s="21">
        <v>89.434782608695656</v>
      </c>
      <c r="M35" s="20">
        <v>1404</v>
      </c>
      <c r="N35" s="21">
        <v>67.81267806267806</v>
      </c>
      <c r="O35" s="20">
        <v>227</v>
      </c>
      <c r="P35" s="21">
        <v>37.876651982378853</v>
      </c>
      <c r="Q35" s="20">
        <f t="shared" si="3"/>
        <v>3002</v>
      </c>
      <c r="R35" s="20">
        <v>821</v>
      </c>
      <c r="S35" s="21">
        <v>16.145238095238099</v>
      </c>
      <c r="T35" s="21">
        <v>1881.21</v>
      </c>
      <c r="U35" s="21">
        <v>376.24</v>
      </c>
      <c r="V35" s="30"/>
      <c r="W35" s="23">
        <f t="shared" si="1"/>
        <v>3002</v>
      </c>
      <c r="X35" s="23">
        <f t="shared" si="4"/>
        <v>0</v>
      </c>
      <c r="Y35" s="31"/>
      <c r="Z35" s="31"/>
      <c r="AA35" s="31"/>
      <c r="AB35" s="31"/>
      <c r="AC35" s="31"/>
      <c r="AD35" s="31"/>
      <c r="AE35" s="31"/>
      <c r="AF35" s="31"/>
      <c r="AG35" s="25">
        <v>3823</v>
      </c>
      <c r="AH35" s="26">
        <f t="shared" si="2"/>
        <v>0</v>
      </c>
    </row>
    <row r="36" spans="1:34" s="25" customFormat="1" ht="15.75" outlineLevel="2" x14ac:dyDescent="0.25">
      <c r="A36" s="37"/>
      <c r="B36" s="41"/>
      <c r="C36" s="34">
        <v>1997</v>
      </c>
      <c r="D36" s="34">
        <v>29</v>
      </c>
      <c r="E36" s="33">
        <v>4.68</v>
      </c>
      <c r="F36" s="20">
        <v>2600</v>
      </c>
      <c r="G36" s="20">
        <v>124</v>
      </c>
      <c r="H36" s="21">
        <v>133.16935483870967</v>
      </c>
      <c r="I36" s="20">
        <v>290</v>
      </c>
      <c r="J36" s="21">
        <v>109.22068965517241</v>
      </c>
      <c r="K36" s="20">
        <v>492</v>
      </c>
      <c r="L36" s="21">
        <v>89.845528455284551</v>
      </c>
      <c r="M36" s="20">
        <v>576</v>
      </c>
      <c r="N36" s="21">
        <v>68.442708333333329</v>
      </c>
      <c r="O36" s="20">
        <v>155</v>
      </c>
      <c r="P36" s="21">
        <v>35.283870967741933</v>
      </c>
      <c r="Q36" s="20">
        <f t="shared" si="3"/>
        <v>1637</v>
      </c>
      <c r="R36" s="20">
        <v>963</v>
      </c>
      <c r="S36" s="21">
        <v>15.994507575757574</v>
      </c>
      <c r="T36" s="21">
        <v>1151.8300000000002</v>
      </c>
      <c r="U36" s="21">
        <v>230.36999999999995</v>
      </c>
      <c r="V36" s="30"/>
      <c r="W36" s="23">
        <f t="shared" si="1"/>
        <v>1637</v>
      </c>
      <c r="X36" s="23">
        <f t="shared" si="4"/>
        <v>0</v>
      </c>
      <c r="Y36" s="31"/>
      <c r="Z36" s="31"/>
      <c r="AA36" s="31"/>
      <c r="AB36" s="31"/>
      <c r="AC36" s="31"/>
      <c r="AD36" s="31"/>
      <c r="AE36" s="31"/>
      <c r="AF36" s="31"/>
      <c r="AG36" s="25">
        <v>2600</v>
      </c>
      <c r="AH36" s="26">
        <f t="shared" si="2"/>
        <v>0</v>
      </c>
    </row>
    <row r="37" spans="1:34" s="25" customFormat="1" ht="15.75" outlineLevel="2" x14ac:dyDescent="0.25">
      <c r="A37" s="37"/>
      <c r="B37" s="41"/>
      <c r="C37" s="34">
        <v>1997</v>
      </c>
      <c r="D37" s="34">
        <v>142</v>
      </c>
      <c r="E37" s="33">
        <v>5.07</v>
      </c>
      <c r="F37" s="20">
        <v>2815</v>
      </c>
      <c r="G37" s="20">
        <v>25</v>
      </c>
      <c r="H37" s="21">
        <v>146.16</v>
      </c>
      <c r="I37" s="20">
        <v>194</v>
      </c>
      <c r="J37" s="21">
        <v>107.97422680412372</v>
      </c>
      <c r="K37" s="20">
        <v>689</v>
      </c>
      <c r="L37" s="21">
        <v>89.518142235123364</v>
      </c>
      <c r="M37" s="20">
        <v>993</v>
      </c>
      <c r="N37" s="21">
        <v>69.106747230614303</v>
      </c>
      <c r="O37" s="20">
        <v>101</v>
      </c>
      <c r="P37" s="21">
        <v>37.059405940594061</v>
      </c>
      <c r="Q37" s="20">
        <f t="shared" si="3"/>
        <v>2002</v>
      </c>
      <c r="R37" s="20">
        <v>813</v>
      </c>
      <c r="S37" s="21">
        <v>18.332465277777779</v>
      </c>
      <c r="T37" s="21">
        <v>1253.1099999999999</v>
      </c>
      <c r="U37" s="21">
        <v>250.62</v>
      </c>
      <c r="V37" s="30"/>
      <c r="W37" s="23">
        <f t="shared" si="1"/>
        <v>2002</v>
      </c>
      <c r="X37" s="23">
        <f t="shared" si="4"/>
        <v>0</v>
      </c>
      <c r="Y37" s="31"/>
      <c r="Z37" s="31"/>
      <c r="AA37" s="31"/>
      <c r="AB37" s="31"/>
      <c r="AC37" s="31"/>
      <c r="AD37" s="31"/>
      <c r="AE37" s="31"/>
      <c r="AF37" s="31"/>
      <c r="AG37" s="25">
        <v>2815</v>
      </c>
      <c r="AH37" s="26">
        <f t="shared" si="2"/>
        <v>0</v>
      </c>
    </row>
    <row r="38" spans="1:34" s="25" customFormat="1" ht="15.75" outlineLevel="2" x14ac:dyDescent="0.25">
      <c r="A38" s="37"/>
      <c r="B38" s="41"/>
      <c r="C38" s="34">
        <v>1997</v>
      </c>
      <c r="D38" s="34">
        <v>143</v>
      </c>
      <c r="E38" s="33">
        <v>4.26</v>
      </c>
      <c r="F38" s="20">
        <v>2364</v>
      </c>
      <c r="G38" s="20">
        <v>39</v>
      </c>
      <c r="H38" s="21">
        <v>129.89743589743588</v>
      </c>
      <c r="I38" s="20">
        <v>226</v>
      </c>
      <c r="J38" s="21">
        <v>108.64159292035399</v>
      </c>
      <c r="K38" s="20">
        <v>569</v>
      </c>
      <c r="L38" s="21">
        <v>89.827768014059757</v>
      </c>
      <c r="M38" s="20">
        <v>868</v>
      </c>
      <c r="N38" s="21">
        <v>68.326036866359445</v>
      </c>
      <c r="O38" s="20">
        <v>158</v>
      </c>
      <c r="P38" s="21">
        <v>35</v>
      </c>
      <c r="Q38" s="20">
        <f t="shared" si="3"/>
        <v>1860</v>
      </c>
      <c r="R38" s="20">
        <v>504</v>
      </c>
      <c r="S38" s="21">
        <v>18.332465277777779</v>
      </c>
      <c r="T38" s="21">
        <v>1277.4999999999995</v>
      </c>
      <c r="U38" s="21">
        <v>255.49999999999997</v>
      </c>
      <c r="V38" s="30"/>
      <c r="W38" s="23">
        <f t="shared" si="1"/>
        <v>1860</v>
      </c>
      <c r="X38" s="23">
        <f t="shared" si="4"/>
        <v>0</v>
      </c>
      <c r="Y38" s="31"/>
      <c r="Z38" s="31"/>
      <c r="AA38" s="31"/>
      <c r="AB38" s="31"/>
      <c r="AC38" s="31"/>
      <c r="AD38" s="31"/>
      <c r="AE38" s="31"/>
      <c r="AF38" s="31"/>
      <c r="AG38" s="25">
        <v>2364</v>
      </c>
      <c r="AH38" s="26">
        <f t="shared" si="2"/>
        <v>0</v>
      </c>
    </row>
    <row r="39" spans="1:34" s="25" customFormat="1" ht="15.75" outlineLevel="2" x14ac:dyDescent="0.25">
      <c r="A39" s="37"/>
      <c r="B39" s="41"/>
      <c r="C39" s="34">
        <v>1997</v>
      </c>
      <c r="D39" s="34">
        <v>144</v>
      </c>
      <c r="E39" s="33">
        <v>3.67</v>
      </c>
      <c r="F39" s="20">
        <v>2039</v>
      </c>
      <c r="G39" s="20">
        <v>25</v>
      </c>
      <c r="H39" s="21">
        <v>127.88</v>
      </c>
      <c r="I39" s="20">
        <v>174</v>
      </c>
      <c r="J39" s="21">
        <v>107.53448275862068</v>
      </c>
      <c r="K39" s="20">
        <v>536</v>
      </c>
      <c r="L39" s="21">
        <v>89.722014925373131</v>
      </c>
      <c r="M39" s="20">
        <v>789</v>
      </c>
      <c r="N39" s="21">
        <v>68.413181242078579</v>
      </c>
      <c r="O39" s="20">
        <v>120</v>
      </c>
      <c r="P39" s="21">
        <v>38.299999999999997</v>
      </c>
      <c r="Q39" s="20">
        <f t="shared" si="3"/>
        <v>1644</v>
      </c>
      <c r="R39" s="20">
        <v>395</v>
      </c>
      <c r="S39" s="21">
        <v>15.910714285714283</v>
      </c>
      <c r="T39" s="21">
        <v>960.3</v>
      </c>
      <c r="U39" s="21">
        <v>192.04999999999998</v>
      </c>
      <c r="V39" s="30"/>
      <c r="W39" s="23">
        <f t="shared" si="1"/>
        <v>1644</v>
      </c>
      <c r="X39" s="23">
        <f t="shared" si="4"/>
        <v>0</v>
      </c>
      <c r="Y39" s="31"/>
      <c r="Z39" s="31"/>
      <c r="AA39" s="31"/>
      <c r="AB39" s="31"/>
      <c r="AC39" s="31"/>
      <c r="AD39" s="31"/>
      <c r="AE39" s="31"/>
      <c r="AF39" s="31"/>
      <c r="AG39" s="25">
        <v>2039</v>
      </c>
      <c r="AH39" s="26">
        <f t="shared" si="2"/>
        <v>0</v>
      </c>
    </row>
    <row r="40" spans="1:34" s="25" customFormat="1" ht="15.75" outlineLevel="2" x14ac:dyDescent="0.25">
      <c r="A40" s="37"/>
      <c r="B40" s="41"/>
      <c r="C40" s="34">
        <v>1997</v>
      </c>
      <c r="D40" s="34">
        <v>145</v>
      </c>
      <c r="E40" s="33">
        <v>4.54</v>
      </c>
      <c r="F40" s="20">
        <v>2522</v>
      </c>
      <c r="G40" s="20">
        <v>50</v>
      </c>
      <c r="H40" s="21">
        <v>145.26</v>
      </c>
      <c r="I40" s="20">
        <v>271</v>
      </c>
      <c r="J40" s="21">
        <v>108.15867158671587</v>
      </c>
      <c r="K40" s="20">
        <v>649</v>
      </c>
      <c r="L40" s="21">
        <v>89.929121725731889</v>
      </c>
      <c r="M40" s="20">
        <v>676</v>
      </c>
      <c r="N40" s="21">
        <v>69.183431952662716</v>
      </c>
      <c r="O40" s="20">
        <v>64</v>
      </c>
      <c r="P40" s="21">
        <v>37.90625</v>
      </c>
      <c r="Q40" s="20">
        <f t="shared" si="3"/>
        <v>1710</v>
      </c>
      <c r="R40" s="20">
        <v>812</v>
      </c>
      <c r="S40" s="21">
        <v>16.95272727272727</v>
      </c>
      <c r="T40" s="21">
        <v>1264.2099999999998</v>
      </c>
      <c r="U40" s="21">
        <v>252.82000000000011</v>
      </c>
      <c r="V40" s="30"/>
      <c r="W40" s="23">
        <f t="shared" si="1"/>
        <v>1710</v>
      </c>
      <c r="X40" s="23">
        <f t="shared" si="4"/>
        <v>0</v>
      </c>
      <c r="Y40" s="31"/>
      <c r="Z40" s="31"/>
      <c r="AA40" s="31"/>
      <c r="AB40" s="31"/>
      <c r="AC40" s="31"/>
      <c r="AD40" s="31"/>
      <c r="AE40" s="31"/>
      <c r="AF40" s="31"/>
      <c r="AG40" s="25">
        <v>2522</v>
      </c>
      <c r="AH40" s="26">
        <f t="shared" si="2"/>
        <v>0</v>
      </c>
    </row>
    <row r="41" spans="1:34" s="25" customFormat="1" ht="15.75" outlineLevel="2" x14ac:dyDescent="0.25">
      <c r="A41" s="37"/>
      <c r="B41" s="41"/>
      <c r="C41" s="34">
        <v>1997</v>
      </c>
      <c r="D41" s="34">
        <v>146</v>
      </c>
      <c r="E41" s="33">
        <v>5.85</v>
      </c>
      <c r="F41" s="20">
        <v>3248</v>
      </c>
      <c r="G41" s="20">
        <v>52</v>
      </c>
      <c r="H41" s="21">
        <v>134.13461538461539</v>
      </c>
      <c r="I41" s="20">
        <v>291</v>
      </c>
      <c r="J41" s="21">
        <v>108.21993127147766</v>
      </c>
      <c r="K41" s="20">
        <v>877</v>
      </c>
      <c r="L41" s="21">
        <v>89.656784492588372</v>
      </c>
      <c r="M41" s="20">
        <v>1117</v>
      </c>
      <c r="N41" s="21">
        <v>68.644583706356315</v>
      </c>
      <c r="O41" s="20">
        <v>130</v>
      </c>
      <c r="P41" s="21">
        <v>38.946153846153848</v>
      </c>
      <c r="Q41" s="20">
        <f t="shared" si="3"/>
        <v>2467</v>
      </c>
      <c r="R41" s="20">
        <v>781</v>
      </c>
      <c r="S41" s="21">
        <v>16.380958904109587</v>
      </c>
      <c r="T41" s="21">
        <v>1576.3599999999997</v>
      </c>
      <c r="U41" s="21">
        <v>315.28000000000009</v>
      </c>
      <c r="V41" s="30"/>
      <c r="W41" s="23">
        <f t="shared" si="1"/>
        <v>2467</v>
      </c>
      <c r="X41" s="23">
        <f t="shared" si="4"/>
        <v>0</v>
      </c>
      <c r="Y41" s="31"/>
      <c r="Z41" s="31"/>
      <c r="AA41" s="31"/>
      <c r="AB41" s="31"/>
      <c r="AC41" s="31"/>
      <c r="AD41" s="31"/>
      <c r="AE41" s="31"/>
      <c r="AF41" s="31"/>
      <c r="AG41" s="25">
        <v>3248</v>
      </c>
      <c r="AH41" s="26">
        <f t="shared" si="2"/>
        <v>0</v>
      </c>
    </row>
    <row r="42" spans="1:34" s="25" customFormat="1" ht="15.75" outlineLevel="2" x14ac:dyDescent="0.25">
      <c r="A42" s="37"/>
      <c r="B42" s="41"/>
      <c r="C42" s="34">
        <v>1997</v>
      </c>
      <c r="D42" s="34">
        <v>148</v>
      </c>
      <c r="E42" s="33">
        <v>9.27</v>
      </c>
      <c r="F42" s="20">
        <v>5146</v>
      </c>
      <c r="G42" s="20">
        <v>91</v>
      </c>
      <c r="H42" s="21">
        <v>129.68131868131869</v>
      </c>
      <c r="I42" s="20">
        <v>452</v>
      </c>
      <c r="J42" s="21">
        <v>107.74115044247787</v>
      </c>
      <c r="K42" s="20">
        <v>1264</v>
      </c>
      <c r="L42" s="21">
        <v>89.971518987341767</v>
      </c>
      <c r="M42" s="20">
        <v>1674</v>
      </c>
      <c r="N42" s="21">
        <v>68.945041816009564</v>
      </c>
      <c r="O42" s="20">
        <v>161</v>
      </c>
      <c r="P42" s="21">
        <v>39.074534161490682</v>
      </c>
      <c r="Q42" s="20">
        <f t="shared" si="3"/>
        <v>3642</v>
      </c>
      <c r="R42" s="20">
        <v>1504</v>
      </c>
      <c r="S42" s="21">
        <v>15.7664705882353</v>
      </c>
      <c r="T42" s="21">
        <v>2290.4299999999994</v>
      </c>
      <c r="U42" s="21">
        <v>458.05</v>
      </c>
      <c r="V42" s="30"/>
      <c r="W42" s="23">
        <f t="shared" si="1"/>
        <v>3642</v>
      </c>
      <c r="X42" s="23">
        <f t="shared" si="4"/>
        <v>0</v>
      </c>
      <c r="Y42" s="31"/>
      <c r="Z42" s="31"/>
      <c r="AA42" s="31"/>
      <c r="AB42" s="31"/>
      <c r="AC42" s="31"/>
      <c r="AD42" s="31"/>
      <c r="AE42" s="31"/>
      <c r="AF42" s="31"/>
      <c r="AG42" s="25">
        <v>5146</v>
      </c>
      <c r="AH42" s="26">
        <f t="shared" si="2"/>
        <v>0</v>
      </c>
    </row>
    <row r="43" spans="1:34" s="25" customFormat="1" ht="15.75" outlineLevel="2" x14ac:dyDescent="0.25">
      <c r="A43" s="37"/>
      <c r="B43" s="41"/>
      <c r="C43" s="34">
        <v>1997</v>
      </c>
      <c r="D43" s="34">
        <v>149</v>
      </c>
      <c r="E43" s="33">
        <v>3.25</v>
      </c>
      <c r="F43" s="20">
        <v>1806</v>
      </c>
      <c r="G43" s="20">
        <v>51</v>
      </c>
      <c r="H43" s="21">
        <v>134.07843137254903</v>
      </c>
      <c r="I43" s="20">
        <v>140</v>
      </c>
      <c r="J43" s="21">
        <v>108.91428571428571</v>
      </c>
      <c r="K43" s="20">
        <v>350</v>
      </c>
      <c r="L43" s="21">
        <v>89.188571428571422</v>
      </c>
      <c r="M43" s="20">
        <v>342</v>
      </c>
      <c r="N43" s="21">
        <v>70.713450292397667</v>
      </c>
      <c r="O43" s="20">
        <v>4</v>
      </c>
      <c r="P43" s="21">
        <v>41</v>
      </c>
      <c r="Q43" s="20">
        <f t="shared" si="3"/>
        <v>887</v>
      </c>
      <c r="R43" s="20">
        <v>919</v>
      </c>
      <c r="S43" s="21">
        <v>15.329166666666667</v>
      </c>
      <c r="T43" s="21">
        <v>631.7600000000001</v>
      </c>
      <c r="U43" s="21">
        <v>126.31999999999998</v>
      </c>
      <c r="V43" s="30"/>
      <c r="W43" s="23">
        <f t="shared" si="1"/>
        <v>887</v>
      </c>
      <c r="X43" s="23">
        <f t="shared" si="4"/>
        <v>0</v>
      </c>
      <c r="Y43" s="31"/>
      <c r="Z43" s="31"/>
      <c r="AA43" s="31"/>
      <c r="AB43" s="31"/>
      <c r="AC43" s="31"/>
      <c r="AD43" s="31"/>
      <c r="AE43" s="31"/>
      <c r="AF43" s="31"/>
      <c r="AG43" s="25">
        <v>1806</v>
      </c>
      <c r="AH43" s="26">
        <f t="shared" si="2"/>
        <v>0</v>
      </c>
    </row>
    <row r="44" spans="1:34" s="25" customFormat="1" ht="15.75" outlineLevel="2" x14ac:dyDescent="0.25">
      <c r="A44" s="37"/>
      <c r="B44" s="41"/>
      <c r="C44" s="34">
        <v>1997</v>
      </c>
      <c r="D44" s="34">
        <v>150</v>
      </c>
      <c r="E44" s="33">
        <v>4.25</v>
      </c>
      <c r="F44" s="20">
        <v>2360</v>
      </c>
      <c r="G44" s="20">
        <v>64</v>
      </c>
      <c r="H44" s="21">
        <v>132.578125</v>
      </c>
      <c r="I44" s="20">
        <v>251</v>
      </c>
      <c r="J44" s="21">
        <v>107.81274900398407</v>
      </c>
      <c r="K44" s="20">
        <v>663</v>
      </c>
      <c r="L44" s="21">
        <v>89.713423831070884</v>
      </c>
      <c r="M44" s="20">
        <v>732</v>
      </c>
      <c r="N44" s="21">
        <v>69.349726775956285</v>
      </c>
      <c r="O44" s="20">
        <v>87</v>
      </c>
      <c r="P44" s="21">
        <v>40.540229885057471</v>
      </c>
      <c r="Q44" s="20">
        <f t="shared" si="3"/>
        <v>1797</v>
      </c>
      <c r="R44" s="20">
        <v>563</v>
      </c>
      <c r="S44" s="21">
        <v>17.219791666666669</v>
      </c>
      <c r="T44" s="21">
        <v>1269.2600000000002</v>
      </c>
      <c r="U44" s="21">
        <v>253.85</v>
      </c>
      <c r="V44" s="30"/>
      <c r="W44" s="23">
        <f t="shared" si="1"/>
        <v>1797</v>
      </c>
      <c r="X44" s="23">
        <f t="shared" si="4"/>
        <v>0</v>
      </c>
      <c r="Y44" s="31"/>
      <c r="Z44" s="31"/>
      <c r="AA44" s="31"/>
      <c r="AB44" s="31"/>
      <c r="AC44" s="31"/>
      <c r="AD44" s="31"/>
      <c r="AE44" s="31"/>
      <c r="AF44" s="31"/>
      <c r="AG44" s="25">
        <v>2360</v>
      </c>
      <c r="AH44" s="26">
        <f t="shared" si="2"/>
        <v>0</v>
      </c>
    </row>
    <row r="45" spans="1:34" s="25" customFormat="1" ht="15.75" outlineLevel="2" x14ac:dyDescent="0.25">
      <c r="A45" s="37"/>
      <c r="B45" s="41"/>
      <c r="C45" s="34">
        <v>1997</v>
      </c>
      <c r="D45" s="34">
        <v>151</v>
      </c>
      <c r="E45" s="33">
        <v>6.56</v>
      </c>
      <c r="F45" s="20">
        <v>3642</v>
      </c>
      <c r="G45" s="20">
        <v>47</v>
      </c>
      <c r="H45" s="21">
        <v>145.21276595744681</v>
      </c>
      <c r="I45" s="20">
        <v>253</v>
      </c>
      <c r="J45" s="21">
        <v>108.76284584980237</v>
      </c>
      <c r="K45" s="20">
        <v>990</v>
      </c>
      <c r="L45" s="21">
        <v>89.180808080808077</v>
      </c>
      <c r="M45" s="20">
        <v>1603</v>
      </c>
      <c r="N45" s="21">
        <v>70.483468496568932</v>
      </c>
      <c r="O45" s="20">
        <v>80</v>
      </c>
      <c r="P45" s="21">
        <v>40.774999999999999</v>
      </c>
      <c r="Q45" s="20">
        <f t="shared" si="3"/>
        <v>2973</v>
      </c>
      <c r="R45" s="20">
        <v>669</v>
      </c>
      <c r="S45" s="21">
        <v>15.872115384615382</v>
      </c>
      <c r="T45" s="21">
        <v>1819.5300000000007</v>
      </c>
      <c r="U45" s="21">
        <v>363.90999999999997</v>
      </c>
      <c r="V45" s="30"/>
      <c r="W45" s="23">
        <f t="shared" si="1"/>
        <v>2973</v>
      </c>
      <c r="X45" s="23">
        <f t="shared" si="4"/>
        <v>0</v>
      </c>
      <c r="Y45" s="31"/>
      <c r="Z45" s="31"/>
      <c r="AA45" s="31"/>
      <c r="AB45" s="31"/>
      <c r="AC45" s="31"/>
      <c r="AD45" s="31"/>
      <c r="AE45" s="31"/>
      <c r="AF45" s="31"/>
      <c r="AG45" s="25">
        <v>3642</v>
      </c>
      <c r="AH45" s="26">
        <f t="shared" si="2"/>
        <v>0</v>
      </c>
    </row>
    <row r="46" spans="1:34" s="25" customFormat="1" ht="15.75" outlineLevel="2" x14ac:dyDescent="0.25">
      <c r="A46" s="37"/>
      <c r="B46" s="41"/>
      <c r="C46" s="34">
        <v>1997</v>
      </c>
      <c r="D46" s="34">
        <v>152</v>
      </c>
      <c r="E46" s="33">
        <v>2.16</v>
      </c>
      <c r="F46" s="20">
        <v>1201</v>
      </c>
      <c r="G46" s="20">
        <v>34</v>
      </c>
      <c r="H46" s="21">
        <v>131.14705882352942</v>
      </c>
      <c r="I46" s="20">
        <v>117</v>
      </c>
      <c r="J46" s="21">
        <v>108.47008547008546</v>
      </c>
      <c r="K46" s="20">
        <v>289</v>
      </c>
      <c r="L46" s="21">
        <v>89.747404844290656</v>
      </c>
      <c r="M46" s="20">
        <v>399</v>
      </c>
      <c r="N46" s="21">
        <v>69.461152882205511</v>
      </c>
      <c r="O46" s="20">
        <v>40</v>
      </c>
      <c r="P46" s="21">
        <v>40.4</v>
      </c>
      <c r="Q46" s="20">
        <f t="shared" si="3"/>
        <v>879</v>
      </c>
      <c r="R46" s="20">
        <v>322</v>
      </c>
      <c r="S46" s="21">
        <v>16.8</v>
      </c>
      <c r="T46" s="21">
        <v>599.82000000000005</v>
      </c>
      <c r="U46" s="21">
        <v>119.95</v>
      </c>
      <c r="V46" s="30"/>
      <c r="W46" s="23">
        <f t="shared" si="1"/>
        <v>879</v>
      </c>
      <c r="X46" s="23">
        <f t="shared" si="4"/>
        <v>0</v>
      </c>
      <c r="Y46" s="31"/>
      <c r="Z46" s="31"/>
      <c r="AA46" s="31"/>
      <c r="AB46" s="31"/>
      <c r="AC46" s="31"/>
      <c r="AD46" s="31"/>
      <c r="AE46" s="31"/>
      <c r="AF46" s="31"/>
      <c r="AG46" s="25">
        <v>1201</v>
      </c>
      <c r="AH46" s="26">
        <f t="shared" si="2"/>
        <v>0</v>
      </c>
    </row>
    <row r="47" spans="1:34" s="25" customFormat="1" ht="15.75" outlineLevel="2" x14ac:dyDescent="0.25">
      <c r="A47" s="37"/>
      <c r="B47" s="41"/>
      <c r="C47" s="34">
        <v>1997</v>
      </c>
      <c r="D47" s="34">
        <v>153</v>
      </c>
      <c r="E47" s="33">
        <v>6.57</v>
      </c>
      <c r="F47" s="20">
        <v>3646</v>
      </c>
      <c r="G47" s="20">
        <v>64</v>
      </c>
      <c r="H47" s="21">
        <v>131.25</v>
      </c>
      <c r="I47" s="20">
        <v>400</v>
      </c>
      <c r="J47" s="21">
        <v>108.29</v>
      </c>
      <c r="K47" s="20">
        <v>1067</v>
      </c>
      <c r="L47" s="21">
        <v>89.453608247422679</v>
      </c>
      <c r="M47" s="20">
        <v>1163</v>
      </c>
      <c r="N47" s="21">
        <v>69.493551160791057</v>
      </c>
      <c r="O47" s="20">
        <v>75</v>
      </c>
      <c r="P47" s="21">
        <v>43.346666666666664</v>
      </c>
      <c r="Q47" s="20">
        <f t="shared" si="3"/>
        <v>2769</v>
      </c>
      <c r="R47" s="20">
        <v>877</v>
      </c>
      <c r="S47" s="21">
        <v>15.728464818763324</v>
      </c>
      <c r="T47" s="21">
        <v>1806.1300000000003</v>
      </c>
      <c r="U47" s="21">
        <v>361.21999999999997</v>
      </c>
      <c r="V47" s="30"/>
      <c r="W47" s="23">
        <f t="shared" si="1"/>
        <v>2769</v>
      </c>
      <c r="X47" s="23">
        <f t="shared" si="4"/>
        <v>0</v>
      </c>
      <c r="Y47" s="31"/>
      <c r="Z47" s="31"/>
      <c r="AA47" s="31"/>
      <c r="AB47" s="31"/>
      <c r="AC47" s="31"/>
      <c r="AD47" s="31"/>
      <c r="AE47" s="31"/>
      <c r="AF47" s="31"/>
      <c r="AG47" s="25">
        <v>3646</v>
      </c>
      <c r="AH47" s="26">
        <f t="shared" si="2"/>
        <v>0</v>
      </c>
    </row>
    <row r="48" spans="1:34" s="25" customFormat="1" ht="15.75" outlineLevel="1" x14ac:dyDescent="0.25">
      <c r="A48" s="38" t="s">
        <v>24</v>
      </c>
      <c r="B48" s="38"/>
      <c r="C48" s="38"/>
      <c r="D48" s="38"/>
      <c r="E48" s="27">
        <f>SUBTOTAL(9,E33:E47)</f>
        <v>73.710000000000008</v>
      </c>
      <c r="F48" s="28">
        <f t="shared" ref="F48:G48" si="12">SUBTOTAL(9,F33:F47)</f>
        <v>40925</v>
      </c>
      <c r="G48" s="28">
        <f t="shared" si="12"/>
        <v>837</v>
      </c>
      <c r="H48" s="29">
        <f>(G47*H47+G46*H46+G45*H45+G44*H44+G43*H43+G42*H42+G41*H41+G40*H40+G39*H39+G38*H38+G37*H37+G36*H36+G35*H35+G34*H34+G33*H33)/G48</f>
        <v>134.96535244922342</v>
      </c>
      <c r="I48" s="28">
        <f>SUBTOTAL(9,I33:I47)</f>
        <v>3884</v>
      </c>
      <c r="J48" s="29">
        <f>(I47*J47+I46*J46+I45*J45+I44*J44+I43*J43+I42*J42+I41*J41+I40*J40+I39*J39+I38*J38+I37*J37+I36*J36+I35*J35+I34*J34+I33*J33)/I48</f>
        <v>108.34088568486096</v>
      </c>
      <c r="K48" s="28">
        <f>SUBTOTAL(9,K33:K47)</f>
        <v>10216</v>
      </c>
      <c r="L48" s="29">
        <f>(K47*L47+K46*L46+K45*L45+K44*L44+K43*L43+K42*L42+K41*L41+K40*L40+K39*L39+K38*L38+K37*L37+K36*L36+K35*L35+K34*L34+K33*L33)/K48</f>
        <v>89.651037588097097</v>
      </c>
      <c r="M48" s="28">
        <f>SUBTOTAL(9,M33:M47)</f>
        <v>13713</v>
      </c>
      <c r="N48" s="29">
        <f>(M47*N47+M46*N46+M45*N45+M44*N44+M43*N43+M42*N42+M41*N41+M40*N40+M39*N39+M38*N38+M37*N37+M36*N36+M35*N35+M34*N34+M33*N33)/M48</f>
        <v>69.010282213957552</v>
      </c>
      <c r="O48" s="28">
        <f>SUBTOTAL(9,O33:O47)</f>
        <v>1619</v>
      </c>
      <c r="P48" s="29">
        <f>(O47*P47+O46*P46+O45*P45+O44*P44+O43*P43+O42*P42+O41*P41+O40*P40+O39*P39+O38*P38+O37*P37+O36*P36+O35*P35+O34*P34+O33*P33)/O48</f>
        <v>38.190858554663372</v>
      </c>
      <c r="Q48" s="28">
        <f t="shared" ref="Q48:R48" si="13">SUBTOTAL(9,Q33:Q47)</f>
        <v>30269</v>
      </c>
      <c r="R48" s="28">
        <f t="shared" si="13"/>
        <v>10656</v>
      </c>
      <c r="S48" s="29">
        <f>(Q47*S47+Q46*S46+Q45*S45+Q44*S44+Q43*S43+Q42*S42+Q41*S41+Q40*S40+Q39*S39+Q38*S38+Q37*S37+Q36*S36+Q35*S35+Q34*S34+Q33*S33)/Q48</f>
        <v>16.411862397239705</v>
      </c>
      <c r="T48" s="27">
        <f t="shared" ref="T48:U48" si="14">SUBTOTAL(9,T33:T47)</f>
        <v>19686.179999999997</v>
      </c>
      <c r="U48" s="27">
        <f t="shared" si="14"/>
        <v>3937.0899999999997</v>
      </c>
      <c r="V48" s="30"/>
      <c r="W48" s="23">
        <f t="shared" si="1"/>
        <v>30269</v>
      </c>
      <c r="X48" s="23">
        <f t="shared" si="4"/>
        <v>0</v>
      </c>
      <c r="Y48" s="31"/>
      <c r="Z48" s="31"/>
      <c r="AA48" s="31"/>
      <c r="AB48" s="31"/>
      <c r="AC48" s="31"/>
      <c r="AD48" s="31"/>
      <c r="AE48" s="31"/>
      <c r="AF48" s="31"/>
      <c r="AG48" s="25">
        <v>40925</v>
      </c>
      <c r="AH48" s="26">
        <f t="shared" si="2"/>
        <v>0</v>
      </c>
    </row>
    <row r="49" spans="1:34" s="25" customFormat="1" ht="15.75" outlineLevel="2" x14ac:dyDescent="0.25">
      <c r="A49" s="37">
        <v>5</v>
      </c>
      <c r="B49" s="41" t="s">
        <v>43</v>
      </c>
      <c r="C49" s="34">
        <v>1996</v>
      </c>
      <c r="D49" s="34">
        <v>71</v>
      </c>
      <c r="E49" s="33">
        <v>14.19</v>
      </c>
      <c r="F49" s="20">
        <v>7873</v>
      </c>
      <c r="G49" s="20">
        <v>263</v>
      </c>
      <c r="H49" s="21">
        <v>147.41064638783271</v>
      </c>
      <c r="I49" s="20">
        <v>822</v>
      </c>
      <c r="J49" s="21">
        <v>108.96958637469587</v>
      </c>
      <c r="K49" s="20">
        <v>1477</v>
      </c>
      <c r="L49" s="21">
        <v>89.726472579553146</v>
      </c>
      <c r="M49" s="20">
        <v>2390</v>
      </c>
      <c r="N49" s="21">
        <v>67.348117154811717</v>
      </c>
      <c r="O49" s="20">
        <v>743</v>
      </c>
      <c r="P49" s="21">
        <v>34.47106325706595</v>
      </c>
      <c r="Q49" s="20">
        <f t="shared" si="3"/>
        <v>5695</v>
      </c>
      <c r="R49" s="20">
        <v>2178</v>
      </c>
      <c r="S49" s="21">
        <v>14.054360465116279</v>
      </c>
      <c r="T49" s="21">
        <v>3186.3900000000003</v>
      </c>
      <c r="U49" s="21">
        <v>637.29</v>
      </c>
      <c r="V49" s="30"/>
      <c r="W49" s="23">
        <f t="shared" si="1"/>
        <v>5695</v>
      </c>
      <c r="X49" s="23">
        <f t="shared" si="4"/>
        <v>0</v>
      </c>
      <c r="Y49" s="31"/>
      <c r="Z49" s="31"/>
      <c r="AA49" s="31"/>
      <c r="AB49" s="31"/>
      <c r="AC49" s="31"/>
      <c r="AD49" s="31"/>
      <c r="AE49" s="31"/>
      <c r="AF49" s="31"/>
      <c r="AG49" s="25">
        <v>7873</v>
      </c>
      <c r="AH49" s="26">
        <f t="shared" si="2"/>
        <v>0</v>
      </c>
    </row>
    <row r="50" spans="1:34" s="25" customFormat="1" ht="15.75" outlineLevel="2" x14ac:dyDescent="0.25">
      <c r="A50" s="37"/>
      <c r="B50" s="41"/>
      <c r="C50" s="34">
        <v>1996</v>
      </c>
      <c r="D50" s="34">
        <v>72</v>
      </c>
      <c r="E50" s="33">
        <v>14.06</v>
      </c>
      <c r="F50" s="20">
        <v>7803</v>
      </c>
      <c r="G50" s="20">
        <v>115</v>
      </c>
      <c r="H50" s="21">
        <v>131.94782608695652</v>
      </c>
      <c r="I50" s="20">
        <v>414</v>
      </c>
      <c r="J50" s="21">
        <v>108.09661835748793</v>
      </c>
      <c r="K50" s="20">
        <v>1297</v>
      </c>
      <c r="L50" s="21">
        <v>88.949884348496525</v>
      </c>
      <c r="M50" s="20">
        <v>3082</v>
      </c>
      <c r="N50" s="21">
        <v>67.012978585334196</v>
      </c>
      <c r="O50" s="20">
        <v>922</v>
      </c>
      <c r="P50" s="21">
        <v>35.508676789587852</v>
      </c>
      <c r="Q50" s="20">
        <f t="shared" si="3"/>
        <v>5830</v>
      </c>
      <c r="R50" s="20">
        <v>1973</v>
      </c>
      <c r="S50" s="21">
        <v>17.390476190476189</v>
      </c>
      <c r="T50" s="21">
        <v>3172.3799999999997</v>
      </c>
      <c r="U50" s="21">
        <v>634.47000000000025</v>
      </c>
      <c r="V50" s="30"/>
      <c r="W50" s="23">
        <f t="shared" si="1"/>
        <v>5830</v>
      </c>
      <c r="X50" s="23">
        <f t="shared" si="4"/>
        <v>0</v>
      </c>
      <c r="Y50" s="31"/>
      <c r="Z50" s="31"/>
      <c r="AA50" s="31"/>
      <c r="AB50" s="31"/>
      <c r="AC50" s="31"/>
      <c r="AD50" s="31"/>
      <c r="AE50" s="31"/>
      <c r="AF50" s="31"/>
      <c r="AG50" s="25">
        <v>7803</v>
      </c>
      <c r="AH50" s="26">
        <f t="shared" si="2"/>
        <v>0</v>
      </c>
    </row>
    <row r="51" spans="1:34" s="25" customFormat="1" ht="15.75" outlineLevel="2" x14ac:dyDescent="0.25">
      <c r="A51" s="37"/>
      <c r="B51" s="41"/>
      <c r="C51" s="34">
        <v>1996</v>
      </c>
      <c r="D51" s="34">
        <v>73</v>
      </c>
      <c r="E51" s="33">
        <v>16.43</v>
      </c>
      <c r="F51" s="20">
        <v>9118</v>
      </c>
      <c r="G51" s="20">
        <v>195</v>
      </c>
      <c r="H51" s="21">
        <v>135.32820512820513</v>
      </c>
      <c r="I51" s="20">
        <v>863</v>
      </c>
      <c r="J51" s="21">
        <v>108.55619930475086</v>
      </c>
      <c r="K51" s="20">
        <v>1865</v>
      </c>
      <c r="L51" s="21">
        <v>89.95924932975872</v>
      </c>
      <c r="M51" s="20">
        <v>2797</v>
      </c>
      <c r="N51" s="21">
        <v>67.601716124419013</v>
      </c>
      <c r="O51" s="20">
        <v>890</v>
      </c>
      <c r="P51" s="21">
        <v>35.76067415730337</v>
      </c>
      <c r="Q51" s="20">
        <f t="shared" si="3"/>
        <v>6610</v>
      </c>
      <c r="R51" s="20">
        <v>2508</v>
      </c>
      <c r="S51" s="21">
        <v>16.474891067538138</v>
      </c>
      <c r="T51" s="21">
        <v>4074.5900000000006</v>
      </c>
      <c r="U51" s="21">
        <v>814.9</v>
      </c>
      <c r="V51" s="30"/>
      <c r="W51" s="23">
        <f t="shared" si="1"/>
        <v>6610</v>
      </c>
      <c r="X51" s="23">
        <f t="shared" si="4"/>
        <v>0</v>
      </c>
      <c r="Y51" s="31"/>
      <c r="Z51" s="31"/>
      <c r="AA51" s="31"/>
      <c r="AB51" s="31"/>
      <c r="AC51" s="31"/>
      <c r="AD51" s="31"/>
      <c r="AE51" s="31"/>
      <c r="AF51" s="31"/>
      <c r="AG51" s="25">
        <v>9118</v>
      </c>
      <c r="AH51" s="26">
        <f t="shared" si="2"/>
        <v>0</v>
      </c>
    </row>
    <row r="52" spans="1:34" s="25" customFormat="1" ht="15.75" outlineLevel="2" x14ac:dyDescent="0.25">
      <c r="A52" s="37"/>
      <c r="B52" s="41"/>
      <c r="C52" s="34">
        <v>1996</v>
      </c>
      <c r="D52" s="34">
        <v>77</v>
      </c>
      <c r="E52" s="33">
        <v>13.9</v>
      </c>
      <c r="F52" s="20">
        <v>7716</v>
      </c>
      <c r="G52" s="20">
        <v>164</v>
      </c>
      <c r="H52" s="21">
        <v>138.54878048780489</v>
      </c>
      <c r="I52" s="20">
        <v>579</v>
      </c>
      <c r="J52" s="21">
        <v>109.02666666666667</v>
      </c>
      <c r="K52" s="20">
        <v>1396</v>
      </c>
      <c r="L52" s="21">
        <v>89.36174785100286</v>
      </c>
      <c r="M52" s="20">
        <v>2528</v>
      </c>
      <c r="N52" s="21">
        <v>67.935126582278485</v>
      </c>
      <c r="O52" s="20">
        <v>628</v>
      </c>
      <c r="P52" s="21">
        <v>36.168789808917197</v>
      </c>
      <c r="Q52" s="20">
        <f t="shared" si="3"/>
        <v>5295</v>
      </c>
      <c r="R52" s="20">
        <v>2421</v>
      </c>
      <c r="S52" s="21">
        <v>13.236752136752136</v>
      </c>
      <c r="T52" s="21">
        <v>2588.9000000000005</v>
      </c>
      <c r="U52" s="21">
        <v>517.79999999999984</v>
      </c>
      <c r="V52" s="30"/>
      <c r="W52" s="23">
        <f t="shared" si="1"/>
        <v>5295</v>
      </c>
      <c r="X52" s="23">
        <f t="shared" si="4"/>
        <v>0</v>
      </c>
      <c r="Y52" s="31"/>
      <c r="Z52" s="31"/>
      <c r="AA52" s="31"/>
      <c r="AB52" s="31"/>
      <c r="AC52" s="31"/>
      <c r="AD52" s="31"/>
      <c r="AE52" s="31"/>
      <c r="AF52" s="31"/>
      <c r="AG52" s="25">
        <v>7716</v>
      </c>
      <c r="AH52" s="26">
        <f t="shared" si="2"/>
        <v>0</v>
      </c>
    </row>
    <row r="53" spans="1:34" s="25" customFormat="1" ht="15.75" outlineLevel="2" x14ac:dyDescent="0.25">
      <c r="A53" s="37"/>
      <c r="B53" s="41"/>
      <c r="C53" s="34">
        <v>1996</v>
      </c>
      <c r="D53" s="34">
        <v>79</v>
      </c>
      <c r="E53" s="33">
        <v>11.3</v>
      </c>
      <c r="F53" s="20">
        <v>6270</v>
      </c>
      <c r="G53" s="20">
        <v>258</v>
      </c>
      <c r="H53" s="21">
        <v>132.6124031007752</v>
      </c>
      <c r="I53" s="20">
        <v>696</v>
      </c>
      <c r="J53" s="21">
        <v>109.22844827586206</v>
      </c>
      <c r="K53" s="20">
        <v>1099</v>
      </c>
      <c r="L53" s="21">
        <v>89.675159235668787</v>
      </c>
      <c r="M53" s="20">
        <v>1837</v>
      </c>
      <c r="N53" s="21">
        <v>67.704409363091997</v>
      </c>
      <c r="O53" s="20">
        <v>725</v>
      </c>
      <c r="P53" s="21">
        <v>34.878399999999999</v>
      </c>
      <c r="Q53" s="20">
        <f t="shared" si="3"/>
        <v>4615</v>
      </c>
      <c r="R53" s="20">
        <v>1655</v>
      </c>
      <c r="S53" s="21">
        <v>17.933928571428577</v>
      </c>
      <c r="T53" s="21">
        <v>3168.47</v>
      </c>
      <c r="U53" s="21">
        <v>633.72</v>
      </c>
      <c r="V53" s="30"/>
      <c r="W53" s="23">
        <f t="shared" si="1"/>
        <v>4615</v>
      </c>
      <c r="X53" s="23">
        <f t="shared" si="4"/>
        <v>0</v>
      </c>
      <c r="Y53" s="31"/>
      <c r="Z53" s="31"/>
      <c r="AA53" s="31"/>
      <c r="AB53" s="31"/>
      <c r="AC53" s="31"/>
      <c r="AD53" s="31"/>
      <c r="AE53" s="31"/>
      <c r="AF53" s="31"/>
      <c r="AG53" s="25">
        <v>6270</v>
      </c>
      <c r="AH53" s="26">
        <f t="shared" si="2"/>
        <v>0</v>
      </c>
    </row>
    <row r="54" spans="1:34" s="25" customFormat="1" ht="15.75" outlineLevel="2" x14ac:dyDescent="0.25">
      <c r="A54" s="37"/>
      <c r="B54" s="41"/>
      <c r="C54" s="34">
        <v>1996</v>
      </c>
      <c r="D54" s="34" t="s">
        <v>44</v>
      </c>
      <c r="E54" s="33">
        <v>6.05</v>
      </c>
      <c r="F54" s="20">
        <v>3360</v>
      </c>
      <c r="G54" s="20">
        <v>38</v>
      </c>
      <c r="H54" s="21">
        <v>130.52631578947367</v>
      </c>
      <c r="I54" s="20">
        <v>295</v>
      </c>
      <c r="J54" s="21">
        <v>107.44406779661017</v>
      </c>
      <c r="K54" s="20">
        <v>908</v>
      </c>
      <c r="L54" s="21">
        <v>89.616740088105729</v>
      </c>
      <c r="M54" s="20">
        <v>1306</v>
      </c>
      <c r="N54" s="21">
        <v>68.15543644716692</v>
      </c>
      <c r="O54" s="20">
        <v>332</v>
      </c>
      <c r="P54" s="21">
        <v>36.94879518072289</v>
      </c>
      <c r="Q54" s="20">
        <f t="shared" si="3"/>
        <v>2879</v>
      </c>
      <c r="R54" s="20">
        <v>481</v>
      </c>
      <c r="S54" s="21">
        <v>17.172307692307697</v>
      </c>
      <c r="T54" s="21">
        <v>1746.99</v>
      </c>
      <c r="U54" s="21">
        <v>349.40999999999991</v>
      </c>
      <c r="V54" s="30"/>
      <c r="W54" s="23">
        <f t="shared" si="1"/>
        <v>2879</v>
      </c>
      <c r="X54" s="23">
        <f t="shared" si="4"/>
        <v>0</v>
      </c>
      <c r="Y54" s="31"/>
      <c r="Z54" s="31"/>
      <c r="AA54" s="31"/>
      <c r="AB54" s="31"/>
      <c r="AC54" s="31"/>
      <c r="AD54" s="31"/>
      <c r="AE54" s="31"/>
      <c r="AF54" s="31"/>
      <c r="AG54" s="25">
        <v>3360</v>
      </c>
      <c r="AH54" s="26">
        <f t="shared" si="2"/>
        <v>0</v>
      </c>
    </row>
    <row r="55" spans="1:34" s="25" customFormat="1" ht="15.75" outlineLevel="2" x14ac:dyDescent="0.25">
      <c r="A55" s="37"/>
      <c r="B55" s="41"/>
      <c r="C55" s="34">
        <v>1997</v>
      </c>
      <c r="D55" s="34">
        <v>154</v>
      </c>
      <c r="E55" s="33">
        <v>13.29</v>
      </c>
      <c r="F55" s="20">
        <v>7378</v>
      </c>
      <c r="G55" s="20">
        <v>251</v>
      </c>
      <c r="H55" s="21">
        <v>131.19123505976097</v>
      </c>
      <c r="I55" s="20">
        <v>927</v>
      </c>
      <c r="J55" s="21">
        <v>108.99137001078749</v>
      </c>
      <c r="K55" s="20">
        <v>1485</v>
      </c>
      <c r="L55" s="21">
        <v>90.312457912457916</v>
      </c>
      <c r="M55" s="20">
        <v>2204</v>
      </c>
      <c r="N55" s="21">
        <v>66.997277676951001</v>
      </c>
      <c r="O55" s="20">
        <v>890</v>
      </c>
      <c r="P55" s="21">
        <v>35.844943820224721</v>
      </c>
      <c r="Q55" s="20">
        <f t="shared" si="3"/>
        <v>5757</v>
      </c>
      <c r="R55" s="20">
        <v>1621</v>
      </c>
      <c r="S55" s="21">
        <v>17.600000000000001</v>
      </c>
      <c r="T55" s="21">
        <v>1887.4599999999998</v>
      </c>
      <c r="U55" s="21">
        <v>377.48</v>
      </c>
      <c r="V55" s="30"/>
      <c r="W55" s="23">
        <f t="shared" si="1"/>
        <v>5757</v>
      </c>
      <c r="X55" s="23">
        <f t="shared" si="4"/>
        <v>0</v>
      </c>
      <c r="Y55" s="31"/>
      <c r="Z55" s="31"/>
      <c r="AA55" s="31"/>
      <c r="AB55" s="31"/>
      <c r="AC55" s="31"/>
      <c r="AD55" s="31"/>
      <c r="AE55" s="31"/>
      <c r="AF55" s="31"/>
      <c r="AG55" s="25">
        <v>7378</v>
      </c>
      <c r="AH55" s="26">
        <f t="shared" si="2"/>
        <v>0</v>
      </c>
    </row>
    <row r="56" spans="1:34" s="25" customFormat="1" ht="15.75" outlineLevel="2" x14ac:dyDescent="0.25">
      <c r="A56" s="37"/>
      <c r="B56" s="41"/>
      <c r="C56" s="34">
        <v>1997</v>
      </c>
      <c r="D56" s="34">
        <v>159</v>
      </c>
      <c r="E56" s="33">
        <v>6.04</v>
      </c>
      <c r="F56" s="20">
        <v>3352</v>
      </c>
      <c r="G56" s="20">
        <v>24</v>
      </c>
      <c r="H56" s="21">
        <v>131.75</v>
      </c>
      <c r="I56" s="20">
        <v>215</v>
      </c>
      <c r="J56" s="21">
        <v>108.46511627906976</v>
      </c>
      <c r="K56" s="20">
        <v>654</v>
      </c>
      <c r="L56" s="21">
        <v>89.409785932721718</v>
      </c>
      <c r="M56" s="20">
        <v>1114</v>
      </c>
      <c r="N56" s="21">
        <v>66.877019748653495</v>
      </c>
      <c r="O56" s="20">
        <v>314</v>
      </c>
      <c r="P56" s="21">
        <v>38.729299363057322</v>
      </c>
      <c r="Q56" s="20">
        <f t="shared" si="3"/>
        <v>2321</v>
      </c>
      <c r="R56" s="20">
        <v>1031</v>
      </c>
      <c r="S56" s="21">
        <v>14.099999999999998</v>
      </c>
      <c r="T56" s="21">
        <v>1101.4099999999999</v>
      </c>
      <c r="U56" s="21">
        <v>220.30000000000004</v>
      </c>
      <c r="V56" s="30"/>
      <c r="W56" s="23">
        <f t="shared" si="1"/>
        <v>2321</v>
      </c>
      <c r="X56" s="23">
        <f t="shared" si="4"/>
        <v>0</v>
      </c>
      <c r="Y56" s="31"/>
      <c r="Z56" s="31"/>
      <c r="AA56" s="31"/>
      <c r="AB56" s="31"/>
      <c r="AC56" s="31"/>
      <c r="AD56" s="31"/>
      <c r="AE56" s="31"/>
      <c r="AF56" s="31"/>
      <c r="AG56" s="25">
        <v>3352</v>
      </c>
      <c r="AH56" s="26">
        <f t="shared" si="2"/>
        <v>0</v>
      </c>
    </row>
    <row r="57" spans="1:34" s="25" customFormat="1" ht="15.75" outlineLevel="1" x14ac:dyDescent="0.25">
      <c r="A57" s="38" t="s">
        <v>24</v>
      </c>
      <c r="B57" s="38"/>
      <c r="C57" s="38"/>
      <c r="D57" s="38"/>
      <c r="E57" s="27">
        <f>SUBTOTAL(9,E49:E56)</f>
        <v>95.26</v>
      </c>
      <c r="F57" s="28">
        <f>SUBTOTAL(9,F49:F56)</f>
        <v>52870</v>
      </c>
      <c r="G57" s="28">
        <f>SUBTOTAL(9,G49:G56)</f>
        <v>1308</v>
      </c>
      <c r="H57" s="29">
        <f>(G56*H56+G55*H55+G54*H54+G53*H53+G52*H52+G51*H51+G50*H50+G49*H49)/G57</f>
        <v>136.32951070336392</v>
      </c>
      <c r="I57" s="28">
        <f>SUBTOTAL(9,I49:I56)</f>
        <v>4811</v>
      </c>
      <c r="J57" s="29">
        <f>(I56*J56+I55*J55+I54*J54+I53*J53+I52*J52+I51*J51+I50*J50+I49*J49)/I57</f>
        <v>108.75274163375597</v>
      </c>
      <c r="K57" s="28">
        <f>SUBTOTAL(9,K49:K56)</f>
        <v>10181</v>
      </c>
      <c r="L57" s="29">
        <f>(K56*L56+K55*L55+K54*L54+K53*L53+K52*L52+K51*L51+K50*L50+K49*L49)/K57</f>
        <v>89.669973480011791</v>
      </c>
      <c r="M57" s="28">
        <f>SUBTOTAL(9,M49:M56)</f>
        <v>17258</v>
      </c>
      <c r="N57" s="29">
        <f>(M56*N56+M55*N55+M54*N54+M53*N53+M52*N52+M51*N51+M50*N50+M49*N49)/M57</f>
        <v>67.439158651060382</v>
      </c>
      <c r="O57" s="28">
        <f>SUBTOTAL(9,O49:O56)</f>
        <v>5444</v>
      </c>
      <c r="P57" s="29">
        <f>(O56*P56+O55*P55+O54*P54+O53*P53+O52*P52+O51*P51+O50*P50+O49*P49)/O57</f>
        <v>35.729030124908157</v>
      </c>
      <c r="Q57" s="28">
        <f>SUBTOTAL(9,Q49:Q56)</f>
        <v>39002</v>
      </c>
      <c r="R57" s="28">
        <f>SUBTOTAL(9,R49:R56)</f>
        <v>13868</v>
      </c>
      <c r="S57" s="29">
        <f>(Q56*S56+Q55*S55+Q54*S54+Q53*S53+Q52*S52+Q51*S51+Q50*S50)/Q57</f>
        <v>14.015372619719567</v>
      </c>
      <c r="T57" s="27">
        <f>SUBTOTAL(9,T49:T56)</f>
        <v>20926.59</v>
      </c>
      <c r="U57" s="27">
        <f>SUBTOTAL(9,U49:U56)</f>
        <v>4185.37</v>
      </c>
      <c r="V57" s="30"/>
      <c r="W57" s="23">
        <f t="shared" si="1"/>
        <v>39002</v>
      </c>
      <c r="X57" s="23">
        <f t="shared" si="4"/>
        <v>0</v>
      </c>
      <c r="Y57" s="31"/>
      <c r="Z57" s="31"/>
      <c r="AA57" s="31"/>
      <c r="AB57" s="31"/>
      <c r="AC57" s="31"/>
      <c r="AD57" s="31"/>
      <c r="AE57" s="31"/>
      <c r="AF57" s="31"/>
      <c r="AG57" s="25">
        <v>96311</v>
      </c>
      <c r="AH57" s="26">
        <f t="shared" si="2"/>
        <v>43441</v>
      </c>
    </row>
    <row r="58" spans="1:34" s="25" customFormat="1" ht="15.75" outlineLevel="2" x14ac:dyDescent="0.25">
      <c r="A58" s="37">
        <v>6</v>
      </c>
      <c r="B58" s="41" t="s">
        <v>26</v>
      </c>
      <c r="C58" s="34" t="s">
        <v>40</v>
      </c>
      <c r="D58" s="34">
        <v>40</v>
      </c>
      <c r="E58" s="33">
        <v>10.76</v>
      </c>
      <c r="F58" s="20">
        <v>5971</v>
      </c>
      <c r="G58" s="20">
        <v>153</v>
      </c>
      <c r="H58" s="21">
        <v>131.54901960784315</v>
      </c>
      <c r="I58" s="20">
        <v>356</v>
      </c>
      <c r="J58" s="21">
        <v>108.37078651685393</v>
      </c>
      <c r="K58" s="20">
        <v>764</v>
      </c>
      <c r="L58" s="21">
        <v>89.304973821989535</v>
      </c>
      <c r="M58" s="20">
        <v>1279</v>
      </c>
      <c r="N58" s="21">
        <v>68.103205629397962</v>
      </c>
      <c r="O58" s="20">
        <v>484</v>
      </c>
      <c r="P58" s="21">
        <v>34.549586776859506</v>
      </c>
      <c r="Q58" s="20">
        <f t="shared" si="3"/>
        <v>3036</v>
      </c>
      <c r="R58" s="20">
        <v>2935</v>
      </c>
      <c r="S58" s="21">
        <v>17.516006728778471</v>
      </c>
      <c r="T58" s="21">
        <v>2047.3700000000003</v>
      </c>
      <c r="U58" s="21">
        <v>409.48999999999995</v>
      </c>
      <c r="V58" s="30"/>
      <c r="W58" s="23">
        <f t="shared" si="1"/>
        <v>3036</v>
      </c>
      <c r="X58" s="23">
        <f t="shared" si="4"/>
        <v>0</v>
      </c>
      <c r="Y58" s="31"/>
      <c r="Z58" s="31"/>
      <c r="AA58" s="31"/>
      <c r="AB58" s="31"/>
      <c r="AC58" s="31"/>
      <c r="AD58" s="31"/>
      <c r="AE58" s="31"/>
      <c r="AF58" s="31"/>
      <c r="AG58" s="25">
        <v>5971</v>
      </c>
      <c r="AH58" s="26">
        <f t="shared" si="2"/>
        <v>0</v>
      </c>
    </row>
    <row r="59" spans="1:34" s="25" customFormat="1" ht="15.75" outlineLevel="2" x14ac:dyDescent="0.25">
      <c r="A59" s="37"/>
      <c r="B59" s="41"/>
      <c r="C59" s="34" t="s">
        <v>40</v>
      </c>
      <c r="D59" s="34">
        <v>41</v>
      </c>
      <c r="E59" s="33">
        <v>6.16</v>
      </c>
      <c r="F59" s="20">
        <v>3418</v>
      </c>
      <c r="G59" s="20">
        <v>67</v>
      </c>
      <c r="H59" s="21">
        <v>132.08955223880596</v>
      </c>
      <c r="I59" s="20">
        <v>255</v>
      </c>
      <c r="J59" s="21">
        <v>109.69411764705882</v>
      </c>
      <c r="K59" s="20">
        <v>481</v>
      </c>
      <c r="L59" s="21">
        <v>89.542619542619548</v>
      </c>
      <c r="M59" s="20">
        <v>914</v>
      </c>
      <c r="N59" s="21">
        <v>66.92013129102844</v>
      </c>
      <c r="O59" s="20">
        <v>336</v>
      </c>
      <c r="P59" s="21">
        <v>37.00297619047619</v>
      </c>
      <c r="Q59" s="20">
        <f t="shared" si="3"/>
        <v>2053</v>
      </c>
      <c r="R59" s="20">
        <v>1365</v>
      </c>
      <c r="S59" s="21">
        <v>14.22</v>
      </c>
      <c r="T59" s="21">
        <v>1022.3099999999997</v>
      </c>
      <c r="U59" s="21">
        <v>204.48</v>
      </c>
      <c r="V59" s="30"/>
      <c r="W59" s="23">
        <f t="shared" si="1"/>
        <v>2053</v>
      </c>
      <c r="X59" s="23">
        <f t="shared" si="4"/>
        <v>0</v>
      </c>
      <c r="Y59" s="31"/>
      <c r="Z59" s="31"/>
      <c r="AA59" s="31"/>
      <c r="AB59" s="31"/>
      <c r="AC59" s="31"/>
      <c r="AD59" s="31"/>
      <c r="AE59" s="31"/>
      <c r="AF59" s="31"/>
      <c r="AG59" s="25">
        <v>3418</v>
      </c>
      <c r="AH59" s="26">
        <f t="shared" si="2"/>
        <v>0</v>
      </c>
    </row>
    <row r="60" spans="1:34" s="25" customFormat="1" ht="15.75" outlineLevel="2" x14ac:dyDescent="0.25">
      <c r="A60" s="37"/>
      <c r="B60" s="41"/>
      <c r="C60" s="34" t="s">
        <v>40</v>
      </c>
      <c r="D60" s="34">
        <v>42</v>
      </c>
      <c r="E60" s="33">
        <v>16.899999999999999</v>
      </c>
      <c r="F60" s="20">
        <v>9377</v>
      </c>
      <c r="G60" s="20">
        <v>117</v>
      </c>
      <c r="H60" s="21">
        <v>130.04273504273505</v>
      </c>
      <c r="I60" s="20">
        <v>368</v>
      </c>
      <c r="J60" s="21">
        <v>108.48369565217391</v>
      </c>
      <c r="K60" s="20">
        <v>768</v>
      </c>
      <c r="L60" s="21">
        <v>89.490885416666671</v>
      </c>
      <c r="M60" s="20">
        <v>1373</v>
      </c>
      <c r="N60" s="21">
        <v>67.856518572469042</v>
      </c>
      <c r="O60" s="20">
        <v>388</v>
      </c>
      <c r="P60" s="21">
        <v>39.25</v>
      </c>
      <c r="Q60" s="20">
        <f t="shared" si="3"/>
        <v>3014</v>
      </c>
      <c r="R60" s="20">
        <v>6363</v>
      </c>
      <c r="S60" s="21">
        <v>16.707142857142856</v>
      </c>
      <c r="T60" s="21">
        <v>1956.89</v>
      </c>
      <c r="U60" s="21">
        <v>391.36999999999989</v>
      </c>
      <c r="V60" s="30"/>
      <c r="W60" s="23">
        <f t="shared" si="1"/>
        <v>3014</v>
      </c>
      <c r="X60" s="23">
        <f t="shared" si="4"/>
        <v>0</v>
      </c>
      <c r="Y60" s="31"/>
      <c r="Z60" s="31"/>
      <c r="AA60" s="31"/>
      <c r="AB60" s="31"/>
      <c r="AC60" s="31"/>
      <c r="AD60" s="31"/>
      <c r="AE60" s="31"/>
      <c r="AF60" s="31"/>
      <c r="AG60" s="25">
        <v>9377</v>
      </c>
      <c r="AH60" s="26">
        <f t="shared" si="2"/>
        <v>0</v>
      </c>
    </row>
    <row r="61" spans="1:34" s="25" customFormat="1" ht="15.75" outlineLevel="2" x14ac:dyDescent="0.25">
      <c r="A61" s="37"/>
      <c r="B61" s="41"/>
      <c r="C61" s="34" t="s">
        <v>40</v>
      </c>
      <c r="D61" s="34">
        <v>43</v>
      </c>
      <c r="E61" s="33">
        <v>4.2699999999999996</v>
      </c>
      <c r="F61" s="20">
        <v>2371</v>
      </c>
      <c r="G61" s="20">
        <v>68</v>
      </c>
      <c r="H61" s="21">
        <v>142.75</v>
      </c>
      <c r="I61" s="20">
        <v>175</v>
      </c>
      <c r="J61" s="21">
        <v>109.35428571428571</v>
      </c>
      <c r="K61" s="20">
        <v>288</v>
      </c>
      <c r="L61" s="21">
        <v>90.038194444444443</v>
      </c>
      <c r="M61" s="20">
        <v>527</v>
      </c>
      <c r="N61" s="21">
        <v>67.97343453510436</v>
      </c>
      <c r="O61" s="20">
        <v>134</v>
      </c>
      <c r="P61" s="21">
        <v>39.380597014925371</v>
      </c>
      <c r="Q61" s="20">
        <f t="shared" si="3"/>
        <v>1192</v>
      </c>
      <c r="R61" s="20">
        <v>1179</v>
      </c>
      <c r="S61" s="21">
        <v>18.430303030303033</v>
      </c>
      <c r="T61" s="21">
        <v>909.26000000000022</v>
      </c>
      <c r="U61" s="21">
        <v>181.87999999999997</v>
      </c>
      <c r="V61" s="30"/>
      <c r="W61" s="23">
        <f t="shared" si="1"/>
        <v>1192</v>
      </c>
      <c r="X61" s="23">
        <f t="shared" si="4"/>
        <v>0</v>
      </c>
      <c r="Y61" s="31"/>
      <c r="Z61" s="31"/>
      <c r="AA61" s="31"/>
      <c r="AB61" s="31"/>
      <c r="AC61" s="31"/>
      <c r="AD61" s="31"/>
      <c r="AE61" s="31"/>
      <c r="AF61" s="31"/>
      <c r="AG61" s="25">
        <v>2371</v>
      </c>
      <c r="AH61" s="26">
        <f t="shared" si="2"/>
        <v>0</v>
      </c>
    </row>
    <row r="62" spans="1:34" s="25" customFormat="1" ht="15.75" outlineLevel="2" x14ac:dyDescent="0.25">
      <c r="A62" s="37"/>
      <c r="B62" s="41"/>
      <c r="C62" s="34" t="s">
        <v>40</v>
      </c>
      <c r="D62" s="34">
        <v>44</v>
      </c>
      <c r="E62" s="33">
        <v>7.59</v>
      </c>
      <c r="F62" s="20">
        <v>4210</v>
      </c>
      <c r="G62" s="20">
        <v>133</v>
      </c>
      <c r="H62" s="35">
        <v>125.22222222222223</v>
      </c>
      <c r="I62" s="20">
        <v>348</v>
      </c>
      <c r="J62" s="35">
        <v>105.12534722222222</v>
      </c>
      <c r="K62" s="20">
        <v>600</v>
      </c>
      <c r="L62" s="35">
        <v>88.675849375414884</v>
      </c>
      <c r="M62" s="20">
        <v>774</v>
      </c>
      <c r="N62" s="35">
        <v>69.739150516552286</v>
      </c>
      <c r="O62" s="20">
        <v>112</v>
      </c>
      <c r="P62" s="35">
        <v>37.871794871794876</v>
      </c>
      <c r="Q62" s="20">
        <f t="shared" si="3"/>
        <v>1967</v>
      </c>
      <c r="R62" s="20">
        <v>2243</v>
      </c>
      <c r="S62" s="21">
        <v>16.359615384615381</v>
      </c>
      <c r="T62" s="21">
        <v>1520.52</v>
      </c>
      <c r="U62" s="21">
        <v>304.11</v>
      </c>
      <c r="V62" s="30"/>
      <c r="W62" s="23">
        <f t="shared" si="1"/>
        <v>1967</v>
      </c>
      <c r="X62" s="23">
        <f t="shared" si="4"/>
        <v>0</v>
      </c>
      <c r="Y62" s="31"/>
      <c r="Z62" s="31"/>
      <c r="AA62" s="31"/>
      <c r="AB62" s="31"/>
      <c r="AC62" s="31"/>
      <c r="AD62" s="31"/>
      <c r="AE62" s="31"/>
      <c r="AF62" s="31"/>
      <c r="AG62" s="25">
        <v>4210</v>
      </c>
      <c r="AH62" s="26">
        <f t="shared" si="2"/>
        <v>0</v>
      </c>
    </row>
    <row r="63" spans="1:34" s="25" customFormat="1" ht="15.75" outlineLevel="2" x14ac:dyDescent="0.25">
      <c r="A63" s="37"/>
      <c r="B63" s="41"/>
      <c r="C63" s="34" t="s">
        <v>40</v>
      </c>
      <c r="D63" s="34">
        <v>45</v>
      </c>
      <c r="E63" s="33">
        <v>9.77</v>
      </c>
      <c r="F63" s="20">
        <v>5421</v>
      </c>
      <c r="G63" s="20">
        <v>120</v>
      </c>
      <c r="H63" s="21">
        <v>130.35783055198974</v>
      </c>
      <c r="I63" s="20">
        <v>304</v>
      </c>
      <c r="J63" s="21">
        <v>109.68187582305029</v>
      </c>
      <c r="K63" s="20">
        <v>653</v>
      </c>
      <c r="L63" s="21">
        <v>90.201973440252146</v>
      </c>
      <c r="M63" s="20">
        <v>891</v>
      </c>
      <c r="N63" s="21">
        <v>68.556468866118678</v>
      </c>
      <c r="O63" s="20">
        <v>302</v>
      </c>
      <c r="P63" s="21">
        <v>36.531380996739635</v>
      </c>
      <c r="Q63" s="20">
        <f t="shared" si="3"/>
        <v>2270</v>
      </c>
      <c r="R63" s="20">
        <v>3151</v>
      </c>
      <c r="S63" s="21">
        <v>17.839028344671199</v>
      </c>
      <c r="T63" s="21">
        <v>1578.3299999999992</v>
      </c>
      <c r="U63" s="21">
        <v>315.68000000000012</v>
      </c>
      <c r="V63" s="30"/>
      <c r="W63" s="23">
        <f t="shared" si="1"/>
        <v>2270</v>
      </c>
      <c r="X63" s="23">
        <f t="shared" si="4"/>
        <v>0</v>
      </c>
      <c r="Y63" s="31"/>
      <c r="Z63" s="31"/>
      <c r="AA63" s="31"/>
      <c r="AB63" s="31"/>
      <c r="AC63" s="31"/>
      <c r="AD63" s="31"/>
      <c r="AE63" s="31"/>
      <c r="AF63" s="31"/>
      <c r="AG63" s="25">
        <v>5421</v>
      </c>
      <c r="AH63" s="26">
        <f t="shared" si="2"/>
        <v>0</v>
      </c>
    </row>
    <row r="64" spans="1:34" s="25" customFormat="1" ht="15.75" outlineLevel="1" x14ac:dyDescent="0.25">
      <c r="A64" s="38" t="s">
        <v>24</v>
      </c>
      <c r="B64" s="38"/>
      <c r="C64" s="38"/>
      <c r="D64" s="38"/>
      <c r="E64" s="27">
        <f>SUBTOTAL(9,E58:E63)</f>
        <v>55.45</v>
      </c>
      <c r="F64" s="28">
        <f>SUBTOTAL(9,F58:F63)</f>
        <v>30768</v>
      </c>
      <c r="G64" s="28">
        <f>SUBTOTAL(9,G58:G63)</f>
        <v>658</v>
      </c>
      <c r="H64" s="29">
        <f>(G63*H63+G62*H62+G61*H61+G60*H60+G59*H59+G58*H58)/G64</f>
        <v>130.99771310303089</v>
      </c>
      <c r="I64" s="28">
        <f>SUBTOTAL(9,I58:I63)</f>
        <v>1806</v>
      </c>
      <c r="J64" s="29">
        <f>(I63*J63+I62*J62+I61*J61+I60*J60+I59*J59+I58*J58)/I64</f>
        <v>108.27126859553744</v>
      </c>
      <c r="K64" s="28">
        <f>SUBTOTAL(9,K58:K63)</f>
        <v>3554</v>
      </c>
      <c r="L64" s="29">
        <f>(K63*L63+K62*L62+K61*L61+K60*L60+K59*L59+K58*L58)/K64</f>
        <v>89.495328723053916</v>
      </c>
      <c r="M64" s="28">
        <f>SUBTOTAL(9,M58:M63)</f>
        <v>5758</v>
      </c>
      <c r="N64" s="29">
        <f>(M63*N63+M62*N62+M61*N61+M60*N60+M59*N59+M58*N58)/M64</f>
        <v>68.134754473692809</v>
      </c>
      <c r="O64" s="28">
        <f>SUBTOTAL(9,O58:O63)</f>
        <v>1756</v>
      </c>
      <c r="P64" s="29">
        <f>(O63*P63+O62*P62+O61*P61+O60*P60+O59*P59+O58*P58)/O64</f>
        <v>36.978996632492255</v>
      </c>
      <c r="Q64" s="28">
        <f>SUBTOTAL(9,Q58:Q63)</f>
        <v>13532</v>
      </c>
      <c r="R64" s="28">
        <f>SUBTOTAL(9,R58:R63)</f>
        <v>17236</v>
      </c>
      <c r="S64" s="29">
        <f>(Q63*S63+Q62*S62+Q61*S61+Q60*S60+Q59*S59+Q58*S58)/Q64</f>
        <v>16.802428614843578</v>
      </c>
      <c r="T64" s="27">
        <f>SUBTOTAL(9,T58:T63)</f>
        <v>9034.68</v>
      </c>
      <c r="U64" s="27">
        <f>SUBTOTAL(9,U58:U63)</f>
        <v>1807.01</v>
      </c>
      <c r="V64" s="30"/>
      <c r="W64" s="23">
        <f t="shared" si="1"/>
        <v>13532</v>
      </c>
      <c r="X64" s="23">
        <f t="shared" si="4"/>
        <v>0</v>
      </c>
      <c r="Y64" s="31"/>
      <c r="Z64" s="31"/>
      <c r="AA64" s="31"/>
      <c r="AB64" s="31"/>
      <c r="AC64" s="31"/>
      <c r="AD64" s="31"/>
      <c r="AE64" s="31"/>
      <c r="AF64" s="31"/>
      <c r="AG64" s="25">
        <v>63569</v>
      </c>
      <c r="AH64" s="26">
        <f t="shared" si="2"/>
        <v>32801</v>
      </c>
    </row>
    <row r="65" spans="1:34" s="25" customFormat="1" ht="15.75" outlineLevel="2" x14ac:dyDescent="0.25">
      <c r="A65" s="37">
        <v>7</v>
      </c>
      <c r="B65" s="41" t="s">
        <v>27</v>
      </c>
      <c r="C65" s="34">
        <v>1996</v>
      </c>
      <c r="D65" s="34">
        <v>51</v>
      </c>
      <c r="E65" s="33">
        <v>6.6</v>
      </c>
      <c r="F65" s="20">
        <v>3661</v>
      </c>
      <c r="G65" s="20">
        <v>68</v>
      </c>
      <c r="H65" s="35">
        <v>132.83823529411765</v>
      </c>
      <c r="I65" s="20">
        <v>322</v>
      </c>
      <c r="J65" s="35">
        <v>108.3975155279503</v>
      </c>
      <c r="K65" s="20">
        <v>788</v>
      </c>
      <c r="L65" s="35">
        <v>89.667512690355323</v>
      </c>
      <c r="M65" s="20">
        <v>1208</v>
      </c>
      <c r="N65" s="35">
        <v>68.073675496688736</v>
      </c>
      <c r="O65" s="20">
        <v>177</v>
      </c>
      <c r="P65" s="35">
        <v>39.152542372881356</v>
      </c>
      <c r="Q65" s="20">
        <f t="shared" si="3"/>
        <v>2563</v>
      </c>
      <c r="R65" s="20">
        <v>1098</v>
      </c>
      <c r="S65" s="21">
        <v>13.782158730158729</v>
      </c>
      <c r="T65" s="21">
        <v>1393.5299999999995</v>
      </c>
      <c r="U65" s="21">
        <v>278.68999999999994</v>
      </c>
      <c r="V65" s="22"/>
      <c r="W65" s="23">
        <f t="shared" si="1"/>
        <v>2563</v>
      </c>
      <c r="X65" s="23">
        <f t="shared" si="4"/>
        <v>0</v>
      </c>
      <c r="Y65" s="24"/>
      <c r="Z65" s="24"/>
      <c r="AA65" s="24"/>
      <c r="AB65" s="24"/>
      <c r="AC65" s="24"/>
      <c r="AD65" s="24"/>
      <c r="AE65" s="24"/>
      <c r="AF65" s="24"/>
      <c r="AG65" s="25">
        <v>3661</v>
      </c>
      <c r="AH65" s="26">
        <f t="shared" si="2"/>
        <v>0</v>
      </c>
    </row>
    <row r="66" spans="1:34" s="25" customFormat="1" ht="15.75" outlineLevel="2" x14ac:dyDescent="0.25">
      <c r="A66" s="37"/>
      <c r="B66" s="41"/>
      <c r="C66" s="34">
        <v>1996</v>
      </c>
      <c r="D66" s="34">
        <v>52</v>
      </c>
      <c r="E66" s="33">
        <v>11.34</v>
      </c>
      <c r="F66" s="20">
        <v>6291</v>
      </c>
      <c r="G66" s="20">
        <v>90</v>
      </c>
      <c r="H66" s="35">
        <v>135.95555555555555</v>
      </c>
      <c r="I66" s="20">
        <v>381</v>
      </c>
      <c r="J66" s="35">
        <v>108.23097112860893</v>
      </c>
      <c r="K66" s="20">
        <v>1302</v>
      </c>
      <c r="L66" s="35">
        <v>88.886328725038396</v>
      </c>
      <c r="M66" s="20">
        <v>2679</v>
      </c>
      <c r="N66" s="35">
        <v>67.395296752519599</v>
      </c>
      <c r="O66" s="20">
        <v>401</v>
      </c>
      <c r="P66" s="35">
        <v>40.276807980049874</v>
      </c>
      <c r="Q66" s="20">
        <f t="shared" si="3"/>
        <v>4853</v>
      </c>
      <c r="R66" s="20">
        <v>1438</v>
      </c>
      <c r="S66" s="21">
        <v>15.83857142857144</v>
      </c>
      <c r="T66" s="21">
        <v>2615.8799999999992</v>
      </c>
      <c r="U66" s="21">
        <v>523.1899999999996</v>
      </c>
      <c r="V66" s="22"/>
      <c r="W66" s="23">
        <f t="shared" si="1"/>
        <v>4853</v>
      </c>
      <c r="X66" s="23">
        <f t="shared" si="4"/>
        <v>0</v>
      </c>
      <c r="Y66" s="24"/>
      <c r="Z66" s="24"/>
      <c r="AA66" s="24"/>
      <c r="AB66" s="24"/>
      <c r="AC66" s="24"/>
      <c r="AD66" s="24"/>
      <c r="AE66" s="24"/>
      <c r="AF66" s="24"/>
      <c r="AG66" s="25">
        <v>6291</v>
      </c>
      <c r="AH66" s="26">
        <f t="shared" si="2"/>
        <v>0</v>
      </c>
    </row>
    <row r="67" spans="1:34" s="25" customFormat="1" ht="15.75" outlineLevel="2" x14ac:dyDescent="0.25">
      <c r="A67" s="37"/>
      <c r="B67" s="41"/>
      <c r="C67" s="34">
        <v>1996</v>
      </c>
      <c r="D67" s="34">
        <v>53</v>
      </c>
      <c r="E67" s="33">
        <v>20.309999999999999</v>
      </c>
      <c r="F67" s="20">
        <v>11270</v>
      </c>
      <c r="G67" s="20">
        <v>249</v>
      </c>
      <c r="H67" s="35">
        <v>139.15261044176708</v>
      </c>
      <c r="I67" s="20">
        <v>996</v>
      </c>
      <c r="J67" s="35">
        <v>108.08734939759036</v>
      </c>
      <c r="K67" s="20">
        <v>2754</v>
      </c>
      <c r="L67" s="35">
        <v>89.640159767610754</v>
      </c>
      <c r="M67" s="20">
        <v>3619</v>
      </c>
      <c r="N67" s="35">
        <v>68.492677535230726</v>
      </c>
      <c r="O67" s="20">
        <v>603</v>
      </c>
      <c r="P67" s="35">
        <v>39.386401326699833</v>
      </c>
      <c r="Q67" s="20">
        <f t="shared" si="3"/>
        <v>8221</v>
      </c>
      <c r="R67" s="20">
        <v>3049</v>
      </c>
      <c r="S67" s="21">
        <v>13.989473684210527</v>
      </c>
      <c r="T67" s="21">
        <v>4535.5400000000009</v>
      </c>
      <c r="U67" s="21">
        <v>907.1400000000001</v>
      </c>
      <c r="V67" s="22"/>
      <c r="W67" s="23">
        <f t="shared" si="1"/>
        <v>8221</v>
      </c>
      <c r="X67" s="23">
        <f t="shared" si="4"/>
        <v>0</v>
      </c>
      <c r="Y67" s="24"/>
      <c r="Z67" s="24"/>
      <c r="AA67" s="24"/>
      <c r="AB67" s="24"/>
      <c r="AC67" s="24"/>
      <c r="AD67" s="24"/>
      <c r="AE67" s="24"/>
      <c r="AF67" s="24"/>
      <c r="AG67" s="25">
        <v>11270</v>
      </c>
      <c r="AH67" s="26">
        <f t="shared" si="2"/>
        <v>0</v>
      </c>
    </row>
    <row r="68" spans="1:34" s="25" customFormat="1" ht="15.75" outlineLevel="2" x14ac:dyDescent="0.25">
      <c r="A68" s="37"/>
      <c r="B68" s="41"/>
      <c r="C68" s="34">
        <v>1996</v>
      </c>
      <c r="D68" s="34">
        <v>54</v>
      </c>
      <c r="E68" s="33">
        <v>19.04</v>
      </c>
      <c r="F68" s="20">
        <v>10568</v>
      </c>
      <c r="G68" s="20">
        <v>152</v>
      </c>
      <c r="H68" s="35">
        <v>135.80263157894737</v>
      </c>
      <c r="I68" s="20">
        <v>624</v>
      </c>
      <c r="J68" s="35">
        <v>107.91185897435898</v>
      </c>
      <c r="K68" s="20">
        <v>2109</v>
      </c>
      <c r="L68" s="35">
        <v>88.96111901375059</v>
      </c>
      <c r="M68" s="20">
        <v>4153</v>
      </c>
      <c r="N68" s="35">
        <v>67.789790512882249</v>
      </c>
      <c r="O68" s="20">
        <v>750</v>
      </c>
      <c r="P68" s="35">
        <v>38.13066666666667</v>
      </c>
      <c r="Q68" s="20">
        <f t="shared" si="3"/>
        <v>7788</v>
      </c>
      <c r="R68" s="20">
        <v>2780</v>
      </c>
      <c r="S68" s="21">
        <v>13.296052631578945</v>
      </c>
      <c r="T68" s="21">
        <v>3583.16</v>
      </c>
      <c r="U68" s="21">
        <v>716.63000000000022</v>
      </c>
      <c r="V68" s="22"/>
      <c r="W68" s="23">
        <f t="shared" si="1"/>
        <v>7788</v>
      </c>
      <c r="X68" s="23">
        <f t="shared" si="4"/>
        <v>0</v>
      </c>
      <c r="Y68" s="24"/>
      <c r="Z68" s="24"/>
      <c r="AA68" s="24"/>
      <c r="AB68" s="24"/>
      <c r="AC68" s="24"/>
      <c r="AD68" s="24"/>
      <c r="AE68" s="24"/>
      <c r="AF68" s="24"/>
      <c r="AG68" s="25">
        <v>10568</v>
      </c>
      <c r="AH68" s="26">
        <f t="shared" si="2"/>
        <v>0</v>
      </c>
    </row>
    <row r="69" spans="1:34" s="25" customFormat="1" ht="15.75" outlineLevel="1" x14ac:dyDescent="0.25">
      <c r="A69" s="38" t="s">
        <v>24</v>
      </c>
      <c r="B69" s="38"/>
      <c r="C69" s="38"/>
      <c r="D69" s="38"/>
      <c r="E69" s="27">
        <f>SUBTOTAL(9,E65:E68)</f>
        <v>57.29</v>
      </c>
      <c r="F69" s="28">
        <f>SUBTOTAL(9,F65:F68)</f>
        <v>31790</v>
      </c>
      <c r="G69" s="28">
        <f>SUBTOTAL(9,G65:G68)</f>
        <v>559</v>
      </c>
      <c r="H69" s="29">
        <f>(G68*H68+G67*H67+G66*H66+G65*H65)/G69</f>
        <v>136.95885509838999</v>
      </c>
      <c r="I69" s="28">
        <f>SUBTOTAL(9,I65:I68)</f>
        <v>2323</v>
      </c>
      <c r="J69" s="29">
        <f>(I68*J68+I67*J67+I66*J66+I65*J65)/I69</f>
        <v>108.10675850193715</v>
      </c>
      <c r="K69" s="28">
        <f>SUBTOTAL(9,K65:K68)</f>
        <v>6953</v>
      </c>
      <c r="L69" s="29">
        <f>(K68*L68+K67*L67+K66*L66+K65*L65)/K69</f>
        <v>89.296131166402986</v>
      </c>
      <c r="M69" s="28">
        <f>SUBTOTAL(9,M65:M68)</f>
        <v>11659</v>
      </c>
      <c r="N69" s="29">
        <f>(M68*N68+M67*N67+M66*N66+M65*N65)/M69</f>
        <v>67.946736426794757</v>
      </c>
      <c r="O69" s="28">
        <f>SUBTOTAL(9,O65:O68)</f>
        <v>1931</v>
      </c>
      <c r="P69" s="29">
        <f>(O68*P68+O67*P67+O66*P66+O65*P65)/O69</f>
        <v>39.062143966856553</v>
      </c>
      <c r="Q69" s="28">
        <f>SUBTOTAL(9,Q65:Q68)</f>
        <v>23425</v>
      </c>
      <c r="R69" s="28">
        <f>SUBTOTAL(9,R65:R68)</f>
        <v>8365</v>
      </c>
      <c r="S69" s="29">
        <f>(Q68*S68+Q67*S67+Q66*S66+Q65*S65)/Q69</f>
        <v>14.119333234616247</v>
      </c>
      <c r="T69" s="27">
        <f>SUBTOTAL(9,T65:T68)</f>
        <v>12128.11</v>
      </c>
      <c r="U69" s="27">
        <f>SUBTOTAL(9,U65:U68)</f>
        <v>2425.6499999999996</v>
      </c>
      <c r="V69" s="30"/>
      <c r="W69" s="23">
        <f t="shared" si="1"/>
        <v>23425</v>
      </c>
      <c r="X69" s="23">
        <f t="shared" si="4"/>
        <v>0</v>
      </c>
      <c r="Y69" s="31"/>
      <c r="Z69" s="31"/>
      <c r="AA69" s="31"/>
      <c r="AB69" s="31"/>
      <c r="AC69" s="31"/>
      <c r="AD69" s="31"/>
      <c r="AE69" s="31"/>
      <c r="AF69" s="31"/>
      <c r="AG69" s="25">
        <f>SUM(AG65:AG68)</f>
        <v>31790</v>
      </c>
      <c r="AH69" s="26">
        <f t="shared" si="2"/>
        <v>0</v>
      </c>
    </row>
    <row r="70" spans="1:34" s="17" customFormat="1" ht="15.75" x14ac:dyDescent="0.25">
      <c r="A70" s="38" t="s">
        <v>45</v>
      </c>
      <c r="B70" s="38"/>
      <c r="C70" s="38"/>
      <c r="D70" s="38"/>
      <c r="E70" s="14">
        <f>E19+E27+E32+E48+E57+E64+E69</f>
        <v>454.38000000000005</v>
      </c>
      <c r="F70" s="15">
        <f t="shared" ref="F70:O70" si="15">F19+F27+F32+F48+F57+F64+F69</f>
        <v>252190</v>
      </c>
      <c r="G70" s="15">
        <f t="shared" si="15"/>
        <v>5889</v>
      </c>
      <c r="H70" s="14">
        <f>(G69*H69+G64*H64+G57*H57+G48*H48+G32*H32+G27*H27+G19*H19)/G70</f>
        <v>134.63584568208429</v>
      </c>
      <c r="I70" s="15">
        <f t="shared" si="15"/>
        <v>20650</v>
      </c>
      <c r="J70" s="14">
        <f>(I69*J69+I64*J64+I57*J57+I48*J48+I32*J32+I27*J27+I19*J19)/I70</f>
        <v>108.49587656578888</v>
      </c>
      <c r="K70" s="15">
        <f t="shared" si="15"/>
        <v>50927</v>
      </c>
      <c r="L70" s="14">
        <f>(K69*L69+K64*L64+K57*L57+K48*L48+K32*L32+K27*L27+K19*L19)/K70</f>
        <v>89.531825913203861</v>
      </c>
      <c r="M70" s="15">
        <f t="shared" si="15"/>
        <v>84374</v>
      </c>
      <c r="N70" s="14">
        <f>(M69*N69+M64*N64+M57*N57+M48*N48+M32*N32+M27*N27+M19*N19)/M70</f>
        <v>67.805172994755765</v>
      </c>
      <c r="O70" s="15">
        <f t="shared" si="15"/>
        <v>17298</v>
      </c>
      <c r="P70" s="14">
        <f>(O69*P69+O64*P64+O57*P57+O48*P48+O32*P32+O27*P27+O19*P19)/O70</f>
        <v>37.733556369907298</v>
      </c>
      <c r="Q70" s="15">
        <f t="shared" ref="Q70:R70" si="16">Q19+Q27+Q32+Q48+Q57+Q64+Q69</f>
        <v>179138</v>
      </c>
      <c r="R70" s="15">
        <f t="shared" si="16"/>
        <v>73052</v>
      </c>
      <c r="S70" s="14">
        <f>(Q69*S69+Q64*S64+Q57*S57+Q48*S48+Q32*S32+Q27*S27+Q19*S19)/Q70</f>
        <v>15.831128951970497</v>
      </c>
      <c r="T70" s="14">
        <f t="shared" ref="T70:U70" si="17">T19+T27+T32+T48+T57+T64+T69</f>
        <v>107682.48</v>
      </c>
      <c r="U70" s="14">
        <f t="shared" si="17"/>
        <v>21536.509999999995</v>
      </c>
      <c r="V70" s="16"/>
    </row>
    <row r="71" spans="1:34" s="1" customFormat="1" ht="16.5" customHeight="1" x14ac:dyDescent="0.2">
      <c r="A71" s="3"/>
      <c r="B71" s="3"/>
      <c r="C71" s="3"/>
      <c r="D71" s="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</row>
  </sheetData>
  <mergeCells count="45">
    <mergeCell ref="A70:D70"/>
    <mergeCell ref="A58:A63"/>
    <mergeCell ref="B58:B63"/>
    <mergeCell ref="A64:D64"/>
    <mergeCell ref="A65:A68"/>
    <mergeCell ref="B65:B68"/>
    <mergeCell ref="A69:D69"/>
    <mergeCell ref="A33:A47"/>
    <mergeCell ref="B33:B47"/>
    <mergeCell ref="A48:D48"/>
    <mergeCell ref="A49:A56"/>
    <mergeCell ref="B49:B56"/>
    <mergeCell ref="A57:D57"/>
    <mergeCell ref="A20:A26"/>
    <mergeCell ref="B20:B26"/>
    <mergeCell ref="A27:D27"/>
    <mergeCell ref="A28:A31"/>
    <mergeCell ref="B28:B31"/>
    <mergeCell ref="A32:D32"/>
    <mergeCell ref="T7:T8"/>
    <mergeCell ref="U7:U8"/>
    <mergeCell ref="B9:D9"/>
    <mergeCell ref="A10:A18"/>
    <mergeCell ref="B10:B18"/>
    <mergeCell ref="A19:D19"/>
    <mergeCell ref="R6:R8"/>
    <mergeCell ref="S6:S8"/>
    <mergeCell ref="T6:U6"/>
    <mergeCell ref="V6:V8"/>
    <mergeCell ref="G7:H7"/>
    <mergeCell ref="I7:J7"/>
    <mergeCell ref="K7:L7"/>
    <mergeCell ref="M7:N7"/>
    <mergeCell ref="O7:P7"/>
    <mergeCell ref="Q7:Q8"/>
    <mergeCell ref="A1:V1"/>
    <mergeCell ref="A2:V2"/>
    <mergeCell ref="A3:V3"/>
    <mergeCell ref="A6:A8"/>
    <mergeCell ref="B6:B8"/>
    <mergeCell ref="C6:C8"/>
    <mergeCell ref="D6:D8"/>
    <mergeCell ref="E6:E8"/>
    <mergeCell ref="F6:F8"/>
    <mergeCell ref="G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 BBTTHD</vt:lpstr>
      <vt:lpstr>PL HD</vt:lpstr>
      <vt:lpstr>'PL BBTTHD'!Print_Titles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</dc:creator>
  <cp:lastModifiedBy>KH</cp:lastModifiedBy>
  <cp:lastPrinted>2023-08-23T00:17:13Z</cp:lastPrinted>
  <dcterms:created xsi:type="dcterms:W3CDTF">2022-11-15T07:09:15Z</dcterms:created>
  <dcterms:modified xsi:type="dcterms:W3CDTF">2023-08-23T00:50:57Z</dcterms:modified>
</cp:coreProperties>
</file>